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6\04_実績報告書(中止廃止、申請取下げ)\01_基金\"/>
    </mc:Choice>
  </mc:AlternateContent>
  <xr:revisionPtr revIDLastSave="0" documentId="13_ncr:1_{BA804B80-0E56-4CE1-8DA6-A0F4AA8F4B03}" xr6:coauthVersionLast="47" xr6:coauthVersionMax="47" xr10:uidLastSave="{00000000-0000-0000-0000-000000000000}"/>
  <bookViews>
    <workbookView xWindow="28680" yWindow="-120" windowWidth="29040" windowHeight="15840" tabRatio="909" xr2:uid="{00000000-000D-0000-FFFF-FFFF00000000}"/>
  </bookViews>
  <sheets>
    <sheet name="はじめにお読みください" sheetId="73" r:id="rId1"/>
    <sheet name="交付申請書総表貼付け欄" sheetId="72" r:id="rId2"/>
    <sheet name="総表" sheetId="12" r:id="rId3"/>
    <sheet name="個表" sheetId="36" r:id="rId4"/>
    <sheet name="収入" sheetId="28" r:id="rId5"/>
    <sheet name="別紙　入場料詳細" sheetId="26" r:id="rId6"/>
    <sheet name="支出" sheetId="24" r:id="rId7"/>
    <sheet name="当日来場者数内訳" sheetId="75" r:id="rId8"/>
    <sheet name="支払申請書" sheetId="74" r:id="rId9"/>
    <sheet name="《非表示》記載可能経費一覧 " sheetId="71" state="hidden" r:id="rId10"/>
    <sheet name="《非表示》分野・ジャンル" sheetId="41" state="hidden" r:id="rId11"/>
  </sheets>
  <definedNames>
    <definedName name="_xlnm._FilterDatabase" localSheetId="9" hidden="1">'《非表示》記載可能経費一覧 '!$A$1:$C$293</definedName>
    <definedName name="_xlnm._FilterDatabase" localSheetId="6" hidden="1">支出!$A$25:$M$247</definedName>
    <definedName name="_xlnm.Print_Area" localSheetId="3">個表!$B$1:$M$95</definedName>
    <definedName name="_xlnm.Print_Area" localSheetId="1">交付申請書総表貼付け欄!$A$1:$J$57</definedName>
    <definedName name="_xlnm.Print_Area" localSheetId="6">支出!$B$2:$M$248</definedName>
    <definedName name="_xlnm.Print_Area" localSheetId="8">支払申請書!$A$2:$L$33</definedName>
    <definedName name="_xlnm.Print_Area" localSheetId="4">収入!$A$1:$I$90</definedName>
    <definedName name="_xlnm.Print_Area" localSheetId="2">総表!$A$1:$J$58</definedName>
    <definedName name="_xlnm.Print_Area" localSheetId="7">当日来場者数内訳!$A$1:$J$38</definedName>
    <definedName name="_xlnm.Print_Area" localSheetId="5">'別紙　入場料詳細'!$A$1:$O$60</definedName>
    <definedName name="_xlnm.Print_Titles" localSheetId="6">支出!$26:$26</definedName>
    <definedName name="_xlnm.Print_Titles" localSheetId="4">収入!$18:$18</definedName>
    <definedName name="_xlnm.Print_Titles" localSheetId="7">当日来場者数内訳!$1:$4</definedName>
    <definedName name="Z_1931C2DD_0477_40D3_ABFA_7C96E25F8814_.wvu.Cols" localSheetId="1" hidden="1">交付申請書総表貼付け欄!$P:$V</definedName>
    <definedName name="Z_1931C2DD_0477_40D3_ABFA_7C96E25F8814_.wvu.Cols" localSheetId="6" hidden="1">支出!#REF!</definedName>
    <definedName name="Z_1931C2DD_0477_40D3_ABFA_7C96E25F8814_.wvu.Cols" localSheetId="2" hidden="1">総表!$P:$V</definedName>
    <definedName name="Z_1931C2DD_0477_40D3_ABFA_7C96E25F8814_.wvu.FilterData" localSheetId="9" hidden="1">'《非表示》記載可能経費一覧 '!$A$1:$C$288</definedName>
    <definedName name="Z_1931C2DD_0477_40D3_ABFA_7C96E25F8814_.wvu.PrintArea" localSheetId="9" hidden="1">'《非表示》記載可能経費一覧 '!$A$1:$C$288</definedName>
    <definedName name="Z_1931C2DD_0477_40D3_ABFA_7C96E25F8814_.wvu.PrintArea" localSheetId="3" hidden="1">個表!$B$3:$M$95</definedName>
    <definedName name="Z_1931C2DD_0477_40D3_ABFA_7C96E25F8814_.wvu.PrintArea" localSheetId="1" hidden="1">交付申請書総表貼付け欄!$A$4:$J$57</definedName>
    <definedName name="Z_1931C2DD_0477_40D3_ABFA_7C96E25F8814_.wvu.PrintArea" localSheetId="6" hidden="1">支出!$B$7:$M$248</definedName>
    <definedName name="Z_1931C2DD_0477_40D3_ABFA_7C96E25F8814_.wvu.PrintArea" localSheetId="4" hidden="1">収入!$A$5:$I$90</definedName>
    <definedName name="Z_1931C2DD_0477_40D3_ABFA_7C96E25F8814_.wvu.PrintArea" localSheetId="2" hidden="1">総表!$A$4:$J$59</definedName>
    <definedName name="Z_1931C2DD_0477_40D3_ABFA_7C96E25F8814_.wvu.PrintArea" localSheetId="5" hidden="1">'別紙　入場料詳細'!$A$1:$O$438</definedName>
    <definedName name="Z_1931C2DD_0477_40D3_ABFA_7C96E25F8814_.wvu.PrintTitles" localSheetId="6" hidden="1">支出!$26:$26</definedName>
    <definedName name="Z_1931C2DD_0477_40D3_ABFA_7C96E25F8814_.wvu.PrintTitles" localSheetId="4" hidden="1">収入!$18:$18</definedName>
    <definedName name="Z_1931C2DD_0477_40D3_ABFA_7C96E25F8814_.wvu.Rows" localSheetId="6" hidden="1">支出!#REF!</definedName>
    <definedName name="運搬費" localSheetId="6">'《非表示》記載可能経費一覧 '!$B$259:$B$260</definedName>
    <definedName name="演_音楽費">'《非表示》記載可能経費一覧 '!$B$51:$B$61</definedName>
    <definedName name="演_出演費">'《非表示》記載可能経費一覧 '!$B$11:$B$13</definedName>
    <definedName name="演_文芸費">'《非表示》記載可能経費一覧 '!$B$126:$B$150</definedName>
    <definedName name="演舞_舞台費">'《非表示》記載可能経費一覧 '!$B$219:$B$237</definedName>
    <definedName name="音_音楽費">'《非表示》記載可能経費一覧 '!$B$25:$B$37</definedName>
    <definedName name="音_出演費">'《非表示》記載可能経費一覧 '!$B$6:$B$10</definedName>
    <definedName name="音_文芸費">'《非表示》記載可能経費一覧 '!$B$82:$B$103</definedName>
    <definedName name="音舞_舞台費">'《非表示》記載可能経費一覧 '!$B$201:$B$218</definedName>
    <definedName name="会場費" localSheetId="6">'《非表示》記載可能経費一覧 '!$B$198:$B$200</definedName>
    <definedName name="記録・配信費" localSheetId="6">'《非表示》記載可能経費一覧 '!$B$295:$B$300</definedName>
    <definedName name="謝金" localSheetId="6">'《非表示》記載可能経費一覧 '!$B$263:$B$270</definedName>
    <definedName name="宣伝・印刷費" localSheetId="6">'《非表示》記載可能経費一覧 '!$B$276:$B$284</definedName>
    <definedName name="多_運搬費">'《非表示》記載可能経費一覧 '!$B$260:$B$262</definedName>
    <definedName name="多_音楽費">'《非表示》記載可能経費一覧 '!$B$69:$B$81</definedName>
    <definedName name="多_作品料">'《非表示》記載可能経費一覧 '!$B$2:$B$5</definedName>
    <definedName name="多_出演費">'《非表示》記載可能経費一覧 '!$B$20:$B$24</definedName>
    <definedName name="多_宣伝・印刷費">'《非表示》記載可能経費一覧 '!$B$285:$B$294</definedName>
    <definedName name="多_舞台費">'《非表示》記載可能経費一覧 '!$B$238:$B$257</definedName>
    <definedName name="多_文芸費">'《非表示》記載可能経費一覧 '!$B$174:$B$197</definedName>
    <definedName name="伝_音楽費">'《非表示》記載可能経費一覧 '!$B$62:$B$68</definedName>
    <definedName name="伝_出演費">'《非表示》記載可能経費一覧 '!$B$18:$B$19</definedName>
    <definedName name="伝_文芸費">'《非表示》記載可能経費一覧 '!$B$151:$B$173</definedName>
    <definedName name="伝統大衆_ジャンル">《非表示》分野・ジャンル!$F$4:$F$19</definedName>
    <definedName name="舞_音楽費">'《非表示》記載可能経費一覧 '!$B$38:$B$50</definedName>
    <definedName name="舞_出演費">'《非表示》記載可能経費一覧 '!$B$11:$B$13</definedName>
    <definedName name="舞_文芸費">'《非表示》記載可能経費一覧 '!$B$104:$B$125</definedName>
    <definedName name="舞踊_ジャンル" localSheetId="9">《非表示》分野・ジャンル!$B$4:$B$9</definedName>
    <definedName name="旅費" localSheetId="6">'《非表示》記載可能経費一覧 '!$B$271:$B$275</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6" i="12" l="1"/>
  <c r="K417" i="26"/>
  <c r="C417" i="26"/>
  <c r="K390" i="26"/>
  <c r="C390" i="26"/>
  <c r="K363" i="26"/>
  <c r="C363" i="26"/>
  <c r="K336" i="26"/>
  <c r="C336" i="26"/>
  <c r="K309" i="26"/>
  <c r="C309" i="26"/>
  <c r="K282" i="26"/>
  <c r="C282" i="26"/>
  <c r="K255" i="26"/>
  <c r="C255" i="26"/>
  <c r="K228" i="26"/>
  <c r="C228" i="26"/>
  <c r="K201" i="26"/>
  <c r="C12" i="36"/>
  <c r="C4" i="36"/>
  <c r="E57" i="12" l="1"/>
  <c r="I58" i="12"/>
  <c r="E58" i="12" s="1"/>
  <c r="I57" i="12"/>
  <c r="G23" i="24"/>
  <c r="G21" i="24"/>
  <c r="G22" i="24"/>
  <c r="I48" i="12"/>
  <c r="I49" i="12"/>
  <c r="I50" i="12"/>
  <c r="I51" i="12"/>
  <c r="I52" i="12"/>
  <c r="I53" i="12"/>
  <c r="I54" i="12"/>
  <c r="I55" i="12"/>
  <c r="I56" i="12"/>
  <c r="I47" i="12"/>
  <c r="I46" i="12"/>
  <c r="L37" i="24"/>
  <c r="L36" i="24"/>
  <c r="L35" i="24"/>
  <c r="L34" i="24"/>
  <c r="L33" i="24"/>
  <c r="L32" i="24"/>
  <c r="L31" i="24"/>
  <c r="L30" i="24"/>
  <c r="L29" i="24"/>
  <c r="L28" i="24"/>
  <c r="J28" i="72"/>
  <c r="I28" i="72"/>
  <c r="H28" i="72"/>
  <c r="F28" i="72"/>
  <c r="E28" i="72"/>
  <c r="C28" i="72"/>
  <c r="J38" i="36"/>
  <c r="M28" i="24" l="1"/>
  <c r="G8" i="24" s="1"/>
  <c r="H46" i="12" s="1"/>
  <c r="G19" i="24"/>
  <c r="H57" i="12" s="1"/>
  <c r="D57" i="12" s="1"/>
  <c r="F34" i="36"/>
  <c r="G34" i="36"/>
  <c r="F35" i="36"/>
  <c r="G35" i="36"/>
  <c r="F36" i="36"/>
  <c r="G36" i="36"/>
  <c r="F37" i="36"/>
  <c r="G37" i="36"/>
  <c r="E27" i="28" l="1"/>
  <c r="I8" i="74"/>
  <c r="O438" i="26"/>
  <c r="O436" i="26"/>
  <c r="G436" i="26"/>
  <c r="O409" i="26"/>
  <c r="G409" i="26"/>
  <c r="O382" i="26"/>
  <c r="G382" i="26"/>
  <c r="O355" i="26"/>
  <c r="G355" i="26"/>
  <c r="O328" i="26"/>
  <c r="G328" i="26"/>
  <c r="O301" i="26"/>
  <c r="G301" i="26"/>
  <c r="O274" i="26"/>
  <c r="G274" i="26"/>
  <c r="O247" i="26"/>
  <c r="G247" i="26"/>
  <c r="O220" i="26"/>
  <c r="G220" i="26"/>
  <c r="O193" i="26"/>
  <c r="G193" i="26"/>
  <c r="O166" i="26"/>
  <c r="G166" i="26"/>
  <c r="O139" i="26"/>
  <c r="G139" i="26"/>
  <c r="O112" i="26"/>
  <c r="G112" i="26"/>
  <c r="O85" i="26"/>
  <c r="C197" i="26"/>
  <c r="C198" i="26"/>
  <c r="K170" i="26"/>
  <c r="K171" i="26"/>
  <c r="C171" i="26"/>
  <c r="C170" i="26"/>
  <c r="K144" i="26"/>
  <c r="K143" i="26"/>
  <c r="C143" i="26"/>
  <c r="C116" i="26"/>
  <c r="K116" i="26"/>
  <c r="K89" i="26"/>
  <c r="C89" i="26"/>
  <c r="C144" i="26"/>
  <c r="K117" i="26"/>
  <c r="C117" i="26"/>
  <c r="K90" i="26"/>
  <c r="C90" i="26"/>
  <c r="F32" i="28"/>
  <c r="E26" i="28"/>
  <c r="K93" i="26" l="1"/>
  <c r="C93" i="26"/>
  <c r="K66" i="26"/>
  <c r="C66" i="26"/>
  <c r="K39" i="26"/>
  <c r="C39" i="26"/>
  <c r="K12" i="26"/>
  <c r="C12" i="26"/>
  <c r="C202" i="26"/>
  <c r="C13" i="26" l="1"/>
  <c r="L247" i="24"/>
  <c r="L230" i="24"/>
  <c r="L231" i="24"/>
  <c r="L232" i="24"/>
  <c r="L233" i="24"/>
  <c r="L234" i="24"/>
  <c r="L235" i="24"/>
  <c r="L236" i="24"/>
  <c r="L237" i="24"/>
  <c r="L238" i="24"/>
  <c r="L239" i="24"/>
  <c r="L240" i="24"/>
  <c r="L241" i="24"/>
  <c r="L242" i="24"/>
  <c r="L243" i="24"/>
  <c r="L244" i="24"/>
  <c r="L245" i="24"/>
  <c r="L246" i="24"/>
  <c r="L229" i="24"/>
  <c r="L228" i="24"/>
  <c r="L226" i="24"/>
  <c r="L209" i="24"/>
  <c r="L210" i="24"/>
  <c r="L211" i="24"/>
  <c r="L212" i="24"/>
  <c r="L213" i="24"/>
  <c r="L214" i="24"/>
  <c r="L215" i="24"/>
  <c r="L216" i="24"/>
  <c r="L217" i="24"/>
  <c r="L218" i="24"/>
  <c r="L219" i="24"/>
  <c r="L220" i="24"/>
  <c r="L221" i="24"/>
  <c r="L222" i="24"/>
  <c r="L223" i="24"/>
  <c r="L224" i="24"/>
  <c r="L225" i="24"/>
  <c r="L208" i="24"/>
  <c r="L207" i="24"/>
  <c r="L205" i="24"/>
  <c r="L201" i="24"/>
  <c r="L202" i="24"/>
  <c r="L203" i="24"/>
  <c r="L204" i="24"/>
  <c r="L189" i="24"/>
  <c r="L190" i="24"/>
  <c r="L191" i="24"/>
  <c r="L192" i="24"/>
  <c r="L193" i="24"/>
  <c r="L194" i="24"/>
  <c r="L195" i="24"/>
  <c r="L196" i="24"/>
  <c r="L197" i="24"/>
  <c r="L198" i="24"/>
  <c r="L199" i="24"/>
  <c r="L200" i="24"/>
  <c r="L188" i="24"/>
  <c r="L187" i="24"/>
  <c r="L186" i="24"/>
  <c r="L184" i="24"/>
  <c r="L167" i="24"/>
  <c r="L168" i="24"/>
  <c r="L169" i="24"/>
  <c r="L170" i="24"/>
  <c r="L171" i="24"/>
  <c r="L172" i="24"/>
  <c r="L173" i="24"/>
  <c r="L174" i="24"/>
  <c r="L175" i="24"/>
  <c r="L176" i="24"/>
  <c r="L177" i="24"/>
  <c r="L178" i="24"/>
  <c r="L179" i="24"/>
  <c r="L180" i="24"/>
  <c r="L181" i="24"/>
  <c r="L182" i="24"/>
  <c r="L183" i="24"/>
  <c r="L166" i="24"/>
  <c r="L165" i="24"/>
  <c r="L163" i="24"/>
  <c r="L146" i="24"/>
  <c r="L147" i="24"/>
  <c r="L148" i="24"/>
  <c r="L149" i="24"/>
  <c r="L150" i="24"/>
  <c r="L151" i="24"/>
  <c r="L152" i="24"/>
  <c r="L153" i="24"/>
  <c r="L154" i="24"/>
  <c r="L155" i="24"/>
  <c r="L156" i="24"/>
  <c r="L157" i="24"/>
  <c r="L158" i="24"/>
  <c r="L159" i="24"/>
  <c r="L160" i="24"/>
  <c r="L161" i="24"/>
  <c r="L162" i="24"/>
  <c r="L145" i="24"/>
  <c r="L144" i="24"/>
  <c r="L142" i="24"/>
  <c r="L125" i="24"/>
  <c r="L126" i="24"/>
  <c r="L127" i="24"/>
  <c r="L128" i="24"/>
  <c r="L129" i="24"/>
  <c r="L130" i="24"/>
  <c r="L131" i="24"/>
  <c r="L132" i="24"/>
  <c r="L133" i="24"/>
  <c r="L134" i="24"/>
  <c r="L135" i="24"/>
  <c r="L136" i="24"/>
  <c r="L137" i="24"/>
  <c r="L138" i="24"/>
  <c r="L139" i="24"/>
  <c r="L140" i="24"/>
  <c r="L141" i="24"/>
  <c r="L124" i="24"/>
  <c r="L123" i="24"/>
  <c r="L121" i="24"/>
  <c r="L104" i="24"/>
  <c r="L105" i="24"/>
  <c r="L106" i="24"/>
  <c r="L107" i="24"/>
  <c r="L108" i="24"/>
  <c r="L109" i="24"/>
  <c r="L110" i="24"/>
  <c r="L111" i="24"/>
  <c r="L112" i="24"/>
  <c r="L113" i="24"/>
  <c r="L114" i="24"/>
  <c r="L115" i="24"/>
  <c r="L116" i="24"/>
  <c r="L117" i="24"/>
  <c r="L118" i="24"/>
  <c r="L119" i="24"/>
  <c r="L120" i="24"/>
  <c r="L103" i="24"/>
  <c r="L102" i="24"/>
  <c r="L100" i="24"/>
  <c r="L83" i="24"/>
  <c r="L84" i="24"/>
  <c r="L85" i="24"/>
  <c r="L86" i="24"/>
  <c r="L87" i="24"/>
  <c r="L88" i="24"/>
  <c r="L89" i="24"/>
  <c r="L90" i="24"/>
  <c r="L91" i="24"/>
  <c r="L92" i="24"/>
  <c r="L93" i="24"/>
  <c r="L94" i="24"/>
  <c r="L95" i="24"/>
  <c r="L96" i="24"/>
  <c r="L97" i="24"/>
  <c r="L98" i="24"/>
  <c r="L99" i="24"/>
  <c r="L82" i="24"/>
  <c r="L81" i="24"/>
  <c r="L79" i="24"/>
  <c r="L62" i="24"/>
  <c r="L63" i="24"/>
  <c r="L64" i="24"/>
  <c r="L65" i="24"/>
  <c r="L66" i="24"/>
  <c r="L67" i="24"/>
  <c r="L68" i="24"/>
  <c r="L69" i="24"/>
  <c r="L70" i="24"/>
  <c r="L71" i="24"/>
  <c r="L72" i="24"/>
  <c r="L73" i="24"/>
  <c r="L74" i="24"/>
  <c r="L75" i="24"/>
  <c r="L76" i="24"/>
  <c r="L77" i="24"/>
  <c r="L78" i="24"/>
  <c r="L61" i="24"/>
  <c r="L60" i="24"/>
  <c r="L58" i="24"/>
  <c r="L41" i="24"/>
  <c r="L42" i="24"/>
  <c r="L43" i="24"/>
  <c r="L44" i="24"/>
  <c r="L45" i="24"/>
  <c r="L46" i="24"/>
  <c r="L47" i="24"/>
  <c r="L48" i="24"/>
  <c r="L49" i="24"/>
  <c r="L50" i="24"/>
  <c r="L51" i="24"/>
  <c r="L52" i="24"/>
  <c r="L53" i="24"/>
  <c r="L54" i="24"/>
  <c r="L55" i="24"/>
  <c r="L56" i="24"/>
  <c r="L57" i="24"/>
  <c r="L40" i="24"/>
  <c r="L39" i="24"/>
  <c r="G12" i="26" l="1"/>
  <c r="C15" i="26" s="1"/>
  <c r="K13" i="26"/>
  <c r="K40" i="26"/>
  <c r="C40" i="26"/>
  <c r="K67" i="26"/>
  <c r="C67" i="26"/>
  <c r="C94" i="26"/>
  <c r="K94" i="26"/>
  <c r="K121" i="26"/>
  <c r="C121" i="26"/>
  <c r="C148" i="26"/>
  <c r="K148" i="26"/>
  <c r="K175" i="26"/>
  <c r="C175" i="26"/>
  <c r="K25" i="36"/>
  <c r="K26" i="36"/>
  <c r="K27" i="36"/>
  <c r="K28" i="36"/>
  <c r="K29" i="36"/>
  <c r="K30" i="36"/>
  <c r="K31" i="36"/>
  <c r="K32" i="36"/>
  <c r="K33" i="36"/>
  <c r="K34" i="36"/>
  <c r="K35" i="36"/>
  <c r="K36" i="36"/>
  <c r="K37" i="36"/>
  <c r="F24" i="36"/>
  <c r="F25" i="36"/>
  <c r="F26" i="36"/>
  <c r="F27" i="36"/>
  <c r="F28" i="36"/>
  <c r="F29" i="36"/>
  <c r="F30" i="36"/>
  <c r="F31" i="36"/>
  <c r="F32" i="36"/>
  <c r="F33" i="36"/>
  <c r="G28" i="36"/>
  <c r="G29" i="36"/>
  <c r="G30" i="36"/>
  <c r="G31" i="36"/>
  <c r="G32" i="36"/>
  <c r="G33" i="36"/>
  <c r="C14" i="26" l="1"/>
  <c r="C201" i="26"/>
  <c r="K174" i="26"/>
  <c r="O174" i="26" s="1"/>
  <c r="C174" i="26"/>
  <c r="G174" i="26" s="1"/>
  <c r="G177" i="26" s="1"/>
  <c r="K147" i="26"/>
  <c r="C147" i="26"/>
  <c r="G147" i="26" s="1"/>
  <c r="K120" i="26"/>
  <c r="O120" i="26" s="1"/>
  <c r="K123" i="26" s="1"/>
  <c r="C120" i="26"/>
  <c r="G120" i="26" s="1"/>
  <c r="O93" i="26"/>
  <c r="G93" i="26"/>
  <c r="O66" i="26"/>
  <c r="G66" i="26"/>
  <c r="O39" i="26"/>
  <c r="G39" i="26"/>
  <c r="C8" i="26"/>
  <c r="K8" i="26"/>
  <c r="C9" i="26"/>
  <c r="K9" i="26"/>
  <c r="O12" i="26"/>
  <c r="K14" i="26" s="1"/>
  <c r="G18" i="26"/>
  <c r="O18" i="26"/>
  <c r="G19" i="26"/>
  <c r="O19" i="26"/>
  <c r="G20" i="26"/>
  <c r="O20" i="26"/>
  <c r="G21" i="26"/>
  <c r="O21" i="26"/>
  <c r="G22" i="26"/>
  <c r="O22" i="26"/>
  <c r="G23" i="26"/>
  <c r="O23" i="26"/>
  <c r="G24" i="26"/>
  <c r="O24" i="26"/>
  <c r="G25" i="26"/>
  <c r="O25" i="26"/>
  <c r="G26" i="26"/>
  <c r="O26" i="26"/>
  <c r="G27" i="26"/>
  <c r="O27" i="26"/>
  <c r="C35" i="26"/>
  <c r="K35" i="26"/>
  <c r="C36" i="26"/>
  <c r="K36" i="26"/>
  <c r="G45" i="26"/>
  <c r="O45" i="26"/>
  <c r="G46" i="26"/>
  <c r="O46" i="26"/>
  <c r="G47" i="26"/>
  <c r="O47" i="26"/>
  <c r="G48" i="26"/>
  <c r="O48" i="26"/>
  <c r="G49" i="26"/>
  <c r="O49" i="26"/>
  <c r="G50" i="26"/>
  <c r="O50" i="26"/>
  <c r="G51" i="26"/>
  <c r="O51" i="26"/>
  <c r="G52" i="26"/>
  <c r="O52" i="26"/>
  <c r="G53" i="26"/>
  <c r="O53" i="26"/>
  <c r="G54" i="26"/>
  <c r="O54" i="26"/>
  <c r="C62" i="26"/>
  <c r="K62" i="26"/>
  <c r="C63" i="26"/>
  <c r="K63" i="26"/>
  <c r="G72" i="26"/>
  <c r="O72" i="26"/>
  <c r="G73" i="26"/>
  <c r="O73" i="26"/>
  <c r="G74" i="26"/>
  <c r="O74" i="26"/>
  <c r="G75" i="26"/>
  <c r="O75" i="26"/>
  <c r="G76" i="26"/>
  <c r="O76" i="26"/>
  <c r="G77" i="26"/>
  <c r="O77" i="26"/>
  <c r="G78" i="26"/>
  <c r="O78" i="26"/>
  <c r="G79" i="26"/>
  <c r="O79" i="26"/>
  <c r="G80" i="26"/>
  <c r="O80" i="26"/>
  <c r="G81" i="26"/>
  <c r="O81" i="26"/>
  <c r="G99" i="26"/>
  <c r="O99" i="26"/>
  <c r="G100" i="26"/>
  <c r="O100" i="26"/>
  <c r="G101" i="26"/>
  <c r="O101" i="26"/>
  <c r="G102" i="26"/>
  <c r="O102" i="26"/>
  <c r="G103" i="26"/>
  <c r="O103" i="26"/>
  <c r="G104" i="26"/>
  <c r="O104" i="26"/>
  <c r="G105" i="26"/>
  <c r="O105" i="26"/>
  <c r="G106" i="26"/>
  <c r="O106" i="26"/>
  <c r="G107" i="26"/>
  <c r="O107" i="26"/>
  <c r="G108" i="26"/>
  <c r="O108" i="26"/>
  <c r="G126" i="26"/>
  <c r="O126" i="26"/>
  <c r="G127" i="26"/>
  <c r="O127" i="26"/>
  <c r="G128" i="26"/>
  <c r="O128" i="26"/>
  <c r="G129" i="26"/>
  <c r="O129" i="26"/>
  <c r="G130" i="26"/>
  <c r="O130" i="26"/>
  <c r="G131" i="26"/>
  <c r="O131" i="26"/>
  <c r="G132" i="26"/>
  <c r="O132" i="26"/>
  <c r="G133" i="26"/>
  <c r="O133" i="26"/>
  <c r="G134" i="26"/>
  <c r="O134" i="26"/>
  <c r="G135" i="26"/>
  <c r="O135" i="26"/>
  <c r="O147" i="26"/>
  <c r="O149" i="26" s="1"/>
  <c r="G153" i="26"/>
  <c r="O153" i="26"/>
  <c r="G154" i="26"/>
  <c r="O154" i="26"/>
  <c r="G155" i="26"/>
  <c r="O155" i="26"/>
  <c r="G156" i="26"/>
  <c r="O156" i="26"/>
  <c r="G157" i="26"/>
  <c r="O157" i="26"/>
  <c r="G158" i="26"/>
  <c r="O158" i="26"/>
  <c r="G159" i="26"/>
  <c r="O159" i="26"/>
  <c r="G160" i="26"/>
  <c r="O160" i="26"/>
  <c r="G161" i="26"/>
  <c r="O161" i="26"/>
  <c r="G162" i="26"/>
  <c r="O162" i="26"/>
  <c r="G180" i="26"/>
  <c r="O180" i="26"/>
  <c r="G181" i="26"/>
  <c r="O181" i="26"/>
  <c r="G182" i="26"/>
  <c r="O182" i="26"/>
  <c r="G183" i="26"/>
  <c r="O183" i="26"/>
  <c r="G184" i="26"/>
  <c r="O184" i="26"/>
  <c r="G185" i="26"/>
  <c r="O185" i="26"/>
  <c r="G186" i="26"/>
  <c r="O186" i="26"/>
  <c r="G187" i="26"/>
  <c r="O187" i="26"/>
  <c r="G188" i="26"/>
  <c r="O188" i="26"/>
  <c r="G189" i="26"/>
  <c r="O189" i="26"/>
  <c r="O201" i="26"/>
  <c r="O203" i="26" s="1"/>
  <c r="G207" i="26"/>
  <c r="O207" i="26"/>
  <c r="G208" i="26"/>
  <c r="O208" i="26"/>
  <c r="G209" i="26"/>
  <c r="O209" i="26"/>
  <c r="G210" i="26"/>
  <c r="O210" i="26"/>
  <c r="G211" i="26"/>
  <c r="O211" i="26"/>
  <c r="G212" i="26"/>
  <c r="O212" i="26"/>
  <c r="G213" i="26"/>
  <c r="O213" i="26"/>
  <c r="G214" i="26"/>
  <c r="O214" i="26"/>
  <c r="G215" i="26"/>
  <c r="O215" i="26"/>
  <c r="G216" i="26"/>
  <c r="O216" i="26"/>
  <c r="G228" i="26"/>
  <c r="O228" i="26"/>
  <c r="G234" i="26"/>
  <c r="O234" i="26"/>
  <c r="G235" i="26"/>
  <c r="O235" i="26"/>
  <c r="G236" i="26"/>
  <c r="O236" i="26"/>
  <c r="G237" i="26"/>
  <c r="O237" i="26"/>
  <c r="G238" i="26"/>
  <c r="O238" i="26"/>
  <c r="G239" i="26"/>
  <c r="O239" i="26"/>
  <c r="G240" i="26"/>
  <c r="O240" i="26"/>
  <c r="G241" i="26"/>
  <c r="O241" i="26"/>
  <c r="G242" i="26"/>
  <c r="O242" i="26"/>
  <c r="G243" i="26"/>
  <c r="O243" i="26"/>
  <c r="G255" i="26"/>
  <c r="O255" i="26"/>
  <c r="G261" i="26"/>
  <c r="O261" i="26"/>
  <c r="G262" i="26"/>
  <c r="O262" i="26"/>
  <c r="G263" i="26"/>
  <c r="O263" i="26"/>
  <c r="G264" i="26"/>
  <c r="O264" i="26"/>
  <c r="G265" i="26"/>
  <c r="O265" i="26"/>
  <c r="G266" i="26"/>
  <c r="O266" i="26"/>
  <c r="G267" i="26"/>
  <c r="O267" i="26"/>
  <c r="G268" i="26"/>
  <c r="O268" i="26"/>
  <c r="G269" i="26"/>
  <c r="O269" i="26"/>
  <c r="G270" i="26"/>
  <c r="O270" i="26"/>
  <c r="G282" i="26"/>
  <c r="G284" i="26" s="1"/>
  <c r="O282" i="26"/>
  <c r="G288" i="26"/>
  <c r="O288" i="26"/>
  <c r="G289" i="26"/>
  <c r="O289" i="26"/>
  <c r="G290" i="26"/>
  <c r="O290" i="26"/>
  <c r="G291" i="26"/>
  <c r="O291" i="26"/>
  <c r="G292" i="26"/>
  <c r="O292" i="26"/>
  <c r="G293" i="26"/>
  <c r="O293" i="26"/>
  <c r="G294" i="26"/>
  <c r="O294" i="26"/>
  <c r="G295" i="26"/>
  <c r="O295" i="26"/>
  <c r="G296" i="26"/>
  <c r="O296" i="26"/>
  <c r="G297" i="26"/>
  <c r="O297" i="26"/>
  <c r="G309" i="26"/>
  <c r="O309" i="26"/>
  <c r="K311" i="26" s="1"/>
  <c r="G315" i="26"/>
  <c r="O315" i="26"/>
  <c r="G316" i="26"/>
  <c r="O316" i="26"/>
  <c r="G317" i="26"/>
  <c r="O317" i="26"/>
  <c r="G318" i="26"/>
  <c r="O318" i="26"/>
  <c r="G319" i="26"/>
  <c r="O319" i="26"/>
  <c r="G320" i="26"/>
  <c r="O320" i="26"/>
  <c r="G321" i="26"/>
  <c r="O321" i="26"/>
  <c r="G322" i="26"/>
  <c r="O322" i="26"/>
  <c r="G323" i="26"/>
  <c r="O323" i="26"/>
  <c r="G324" i="26"/>
  <c r="O324" i="26"/>
  <c r="G336" i="26"/>
  <c r="G339" i="26" s="1"/>
  <c r="O336" i="26"/>
  <c r="G342" i="26"/>
  <c r="O342" i="26"/>
  <c r="G343" i="26"/>
  <c r="O343" i="26"/>
  <c r="G344" i="26"/>
  <c r="O344" i="26"/>
  <c r="G345" i="26"/>
  <c r="O345" i="26"/>
  <c r="G346" i="26"/>
  <c r="O346" i="26"/>
  <c r="G347" i="26"/>
  <c r="O347" i="26"/>
  <c r="G348" i="26"/>
  <c r="O348" i="26"/>
  <c r="G349" i="26"/>
  <c r="O349" i="26"/>
  <c r="G350" i="26"/>
  <c r="O350" i="26"/>
  <c r="G351" i="26"/>
  <c r="O351" i="26"/>
  <c r="G363" i="26"/>
  <c r="O363" i="26"/>
  <c r="O366" i="26" s="1"/>
  <c r="G369" i="26"/>
  <c r="O369" i="26"/>
  <c r="G370" i="26"/>
  <c r="O370" i="26"/>
  <c r="G371" i="26"/>
  <c r="O371" i="26"/>
  <c r="G372" i="26"/>
  <c r="O372" i="26"/>
  <c r="G373" i="26"/>
  <c r="O373" i="26"/>
  <c r="G374" i="26"/>
  <c r="O374" i="26"/>
  <c r="G375" i="26"/>
  <c r="O375" i="26"/>
  <c r="G376" i="26"/>
  <c r="O376" i="26"/>
  <c r="G377" i="26"/>
  <c r="O377" i="26"/>
  <c r="G378" i="26"/>
  <c r="O378" i="26"/>
  <c r="G390" i="26"/>
  <c r="G392" i="26" s="1"/>
  <c r="O390" i="26"/>
  <c r="G396" i="26"/>
  <c r="O396" i="26"/>
  <c r="G397" i="26"/>
  <c r="O397" i="26"/>
  <c r="G398" i="26"/>
  <c r="O398" i="26"/>
  <c r="G399" i="26"/>
  <c r="O399" i="26"/>
  <c r="G400" i="26"/>
  <c r="O400" i="26"/>
  <c r="G401" i="26"/>
  <c r="O401" i="26"/>
  <c r="G402" i="26"/>
  <c r="O402" i="26"/>
  <c r="G403" i="26"/>
  <c r="O403" i="26"/>
  <c r="G404" i="26"/>
  <c r="O404" i="26"/>
  <c r="G405" i="26"/>
  <c r="O405" i="26"/>
  <c r="G85" i="26" l="1"/>
  <c r="O58" i="26"/>
  <c r="G58" i="26"/>
  <c r="G60" i="26" s="1"/>
  <c r="O31" i="26"/>
  <c r="O33" i="26" s="1"/>
  <c r="G31" i="26"/>
  <c r="G33" i="26"/>
  <c r="K15" i="26"/>
  <c r="G195" i="26"/>
  <c r="G384" i="26"/>
  <c r="G303" i="26"/>
  <c r="G411" i="26"/>
  <c r="O222" i="26"/>
  <c r="O330" i="26"/>
  <c r="G330" i="26"/>
  <c r="G276" i="26"/>
  <c r="G249" i="26"/>
  <c r="O384" i="26"/>
  <c r="G222" i="26"/>
  <c r="O168" i="26"/>
  <c r="G141" i="26"/>
  <c r="O60" i="26"/>
  <c r="G357" i="26"/>
  <c r="G168" i="26"/>
  <c r="G87" i="26"/>
  <c r="O276" i="26"/>
  <c r="O114" i="26"/>
  <c r="O258" i="26"/>
  <c r="O257" i="26"/>
  <c r="C230" i="26"/>
  <c r="G230" i="26"/>
  <c r="O141" i="26"/>
  <c r="O303" i="26"/>
  <c r="O204" i="26"/>
  <c r="G114" i="26"/>
  <c r="O195" i="26"/>
  <c r="O411" i="26"/>
  <c r="O357" i="26"/>
  <c r="O249" i="26"/>
  <c r="O87" i="26"/>
  <c r="G201" i="26"/>
  <c r="C204" i="26" s="1"/>
  <c r="K177" i="26"/>
  <c r="K176" i="26"/>
  <c r="C176" i="26"/>
  <c r="C177" i="26"/>
  <c r="K149" i="26"/>
  <c r="K150" i="26"/>
  <c r="C150" i="26"/>
  <c r="C149" i="26"/>
  <c r="K122" i="26"/>
  <c r="G122" i="26"/>
  <c r="C123" i="26"/>
  <c r="C122" i="26"/>
  <c r="O95" i="26"/>
  <c r="K96" i="26"/>
  <c r="K95" i="26"/>
  <c r="C96" i="26"/>
  <c r="C95" i="26"/>
  <c r="K69" i="26"/>
  <c r="K68" i="26"/>
  <c r="G69" i="26"/>
  <c r="C69" i="26"/>
  <c r="C68" i="26"/>
  <c r="G68" i="26" s="1"/>
  <c r="K42" i="26"/>
  <c r="O42" i="26" s="1"/>
  <c r="K41" i="26"/>
  <c r="O41" i="26" s="1"/>
  <c r="C42" i="26"/>
  <c r="C41" i="26"/>
  <c r="G41" i="26" s="1"/>
  <c r="K338" i="26"/>
  <c r="K339" i="26"/>
  <c r="O338" i="26"/>
  <c r="O339" i="26"/>
  <c r="O176" i="26"/>
  <c r="O177" i="26"/>
  <c r="C311" i="26"/>
  <c r="C312" i="26"/>
  <c r="G311" i="26"/>
  <c r="G312" i="26"/>
  <c r="K230" i="26"/>
  <c r="K231" i="26"/>
  <c r="O230" i="26"/>
  <c r="O231" i="26"/>
  <c r="C365" i="26"/>
  <c r="C366" i="26"/>
  <c r="G365" i="26"/>
  <c r="G366" i="26"/>
  <c r="C257" i="26"/>
  <c r="C258" i="26"/>
  <c r="G257" i="26"/>
  <c r="G258" i="26"/>
  <c r="K392" i="26"/>
  <c r="K393" i="26"/>
  <c r="O392" i="26"/>
  <c r="O393" i="26"/>
  <c r="K284" i="26"/>
  <c r="K285" i="26"/>
  <c r="O284" i="26"/>
  <c r="O285" i="26"/>
  <c r="G149" i="26"/>
  <c r="G150" i="26"/>
  <c r="O122" i="26"/>
  <c r="O123" i="26"/>
  <c r="G95" i="26"/>
  <c r="G96" i="26"/>
  <c r="O68" i="26"/>
  <c r="O69" i="26"/>
  <c r="G42" i="26"/>
  <c r="G14" i="26"/>
  <c r="G15" i="26"/>
  <c r="G393" i="26"/>
  <c r="O365" i="26"/>
  <c r="G338" i="26"/>
  <c r="O312" i="26"/>
  <c r="O311" i="26"/>
  <c r="G285" i="26"/>
  <c r="G231" i="26"/>
  <c r="G176" i="26"/>
  <c r="O96" i="26"/>
  <c r="C393" i="26"/>
  <c r="C392" i="26"/>
  <c r="K366" i="26"/>
  <c r="K365" i="26"/>
  <c r="C339" i="26"/>
  <c r="C338" i="26"/>
  <c r="K312" i="26"/>
  <c r="C285" i="26"/>
  <c r="C284" i="26"/>
  <c r="K258" i="26"/>
  <c r="K257" i="26"/>
  <c r="C231" i="26"/>
  <c r="K204" i="26"/>
  <c r="K203" i="26"/>
  <c r="O150" i="26"/>
  <c r="G123" i="26"/>
  <c r="O15" i="26"/>
  <c r="O14" i="26"/>
  <c r="G203" i="26" l="1"/>
  <c r="C203" i="26"/>
  <c r="G204" i="26"/>
  <c r="G26" i="36" l="1"/>
  <c r="G27" i="36"/>
  <c r="I26" i="28" l="1"/>
  <c r="E29" i="28" l="1"/>
  <c r="E28" i="28"/>
  <c r="B68" i="75" l="1"/>
  <c r="B69" i="75"/>
  <c r="B70" i="75"/>
  <c r="B71" i="75"/>
  <c r="B72" i="75"/>
  <c r="B73" i="75"/>
  <c r="B67" i="75"/>
  <c r="B56" i="75"/>
  <c r="B57" i="75"/>
  <c r="B58" i="75"/>
  <c r="B59" i="75"/>
  <c r="B60" i="75"/>
  <c r="B61" i="75"/>
  <c r="B55" i="75"/>
  <c r="B44" i="75"/>
  <c r="B45" i="75"/>
  <c r="B46" i="75"/>
  <c r="B47" i="75"/>
  <c r="B48" i="75"/>
  <c r="B49" i="75"/>
  <c r="B43" i="75"/>
  <c r="B29" i="75"/>
  <c r="B30" i="75"/>
  <c r="B31" i="75"/>
  <c r="B32" i="75"/>
  <c r="B33" i="75"/>
  <c r="B34" i="75"/>
  <c r="B35" i="75"/>
  <c r="B36" i="75"/>
  <c r="B37" i="75"/>
  <c r="B28" i="75"/>
  <c r="B14" i="75"/>
  <c r="B15" i="75"/>
  <c r="B16" i="75"/>
  <c r="B17" i="75"/>
  <c r="B18" i="75"/>
  <c r="B19" i="75"/>
  <c r="B20" i="75"/>
  <c r="B21" i="75"/>
  <c r="B22" i="75"/>
  <c r="B13" i="75"/>
  <c r="D3" i="75"/>
  <c r="D4" i="75"/>
  <c r="I74" i="75"/>
  <c r="F74" i="75"/>
  <c r="D74" i="75"/>
  <c r="I73" i="75"/>
  <c r="H73" i="75"/>
  <c r="J73" i="75" s="1"/>
  <c r="I72" i="75"/>
  <c r="H72" i="75"/>
  <c r="J72" i="75" s="1"/>
  <c r="J71" i="75"/>
  <c r="I71" i="75"/>
  <c r="H71" i="75"/>
  <c r="J70" i="75"/>
  <c r="I70" i="75"/>
  <c r="H70" i="75"/>
  <c r="I69" i="75"/>
  <c r="H69" i="75"/>
  <c r="J69" i="75" s="1"/>
  <c r="I68" i="75"/>
  <c r="H68" i="75"/>
  <c r="J68" i="75" s="1"/>
  <c r="J67" i="75"/>
  <c r="I67" i="75"/>
  <c r="H67" i="75"/>
  <c r="H74" i="75" s="1"/>
  <c r="J74" i="75" s="1"/>
  <c r="H65" i="75"/>
  <c r="F62" i="75"/>
  <c r="D62" i="75"/>
  <c r="I62" i="75" s="1"/>
  <c r="I61" i="75"/>
  <c r="H61" i="75"/>
  <c r="J61" i="75" s="1"/>
  <c r="J60" i="75"/>
  <c r="I60" i="75"/>
  <c r="H60" i="75"/>
  <c r="J59" i="75"/>
  <c r="I59" i="75"/>
  <c r="H59" i="75"/>
  <c r="I58" i="75"/>
  <c r="H58" i="75"/>
  <c r="J58" i="75" s="1"/>
  <c r="I57" i="75"/>
  <c r="H57" i="75"/>
  <c r="J57" i="75" s="1"/>
  <c r="J56" i="75"/>
  <c r="I56" i="75"/>
  <c r="H56" i="75"/>
  <c r="H62" i="75" s="1"/>
  <c r="J62" i="75" s="1"/>
  <c r="J55" i="75"/>
  <c r="I55" i="75"/>
  <c r="H55" i="75"/>
  <c r="H53" i="75"/>
  <c r="I50" i="75"/>
  <c r="F50" i="75"/>
  <c r="D50" i="75"/>
  <c r="J49" i="75"/>
  <c r="I49" i="75"/>
  <c r="H49" i="75"/>
  <c r="J48" i="75"/>
  <c r="I48" i="75"/>
  <c r="H48" i="75"/>
  <c r="I47" i="75"/>
  <c r="H47" i="75"/>
  <c r="J47" i="75" s="1"/>
  <c r="I46" i="75"/>
  <c r="H46" i="75"/>
  <c r="J46" i="75" s="1"/>
  <c r="J45" i="75"/>
  <c r="I45" i="75"/>
  <c r="H45" i="75"/>
  <c r="J44" i="75"/>
  <c r="I44" i="75"/>
  <c r="H44" i="75"/>
  <c r="I43" i="75"/>
  <c r="H43" i="75"/>
  <c r="H50" i="75" s="1"/>
  <c r="J50" i="75" s="1"/>
  <c r="H41" i="75"/>
  <c r="F38" i="75"/>
  <c r="D38" i="75"/>
  <c r="I38" i="75" s="1"/>
  <c r="J37" i="75"/>
  <c r="I37" i="75"/>
  <c r="H37" i="75"/>
  <c r="I36" i="75"/>
  <c r="H36" i="75"/>
  <c r="J36" i="75" s="1"/>
  <c r="I35" i="75"/>
  <c r="H35" i="75"/>
  <c r="J35" i="75" s="1"/>
  <c r="J34" i="75"/>
  <c r="I34" i="75"/>
  <c r="H34" i="75"/>
  <c r="J33" i="75"/>
  <c r="I33" i="75"/>
  <c r="H33" i="75"/>
  <c r="I32" i="75"/>
  <c r="H32" i="75"/>
  <c r="J32" i="75" s="1"/>
  <c r="I31" i="75"/>
  <c r="H31" i="75"/>
  <c r="J31" i="75" s="1"/>
  <c r="J30" i="75"/>
  <c r="I30" i="75"/>
  <c r="H30" i="75"/>
  <c r="J29" i="75"/>
  <c r="I29" i="75"/>
  <c r="H29" i="75"/>
  <c r="I28" i="75"/>
  <c r="H28" i="75"/>
  <c r="H38" i="75" s="1"/>
  <c r="J38" i="75" s="1"/>
  <c r="H26" i="75"/>
  <c r="F23" i="75"/>
  <c r="D23" i="75"/>
  <c r="I23" i="75" s="1"/>
  <c r="J22" i="75"/>
  <c r="I22" i="75"/>
  <c r="H22" i="75"/>
  <c r="I21" i="75"/>
  <c r="H21" i="75"/>
  <c r="J21" i="75" s="1"/>
  <c r="I20" i="75"/>
  <c r="H20" i="75"/>
  <c r="J20" i="75" s="1"/>
  <c r="J19" i="75"/>
  <c r="I19" i="75"/>
  <c r="H19" i="75"/>
  <c r="J18" i="75"/>
  <c r="I18" i="75"/>
  <c r="H18" i="75"/>
  <c r="I17" i="75"/>
  <c r="H17" i="75"/>
  <c r="J17" i="75" s="1"/>
  <c r="I16" i="75"/>
  <c r="H16" i="75"/>
  <c r="J16" i="75" s="1"/>
  <c r="J15" i="75"/>
  <c r="I15" i="75"/>
  <c r="H15" i="75"/>
  <c r="J14" i="75"/>
  <c r="I14" i="75"/>
  <c r="H14" i="75"/>
  <c r="I13" i="75"/>
  <c r="H13" i="75"/>
  <c r="H12" i="75"/>
  <c r="H10" i="75"/>
  <c r="H23" i="75" l="1"/>
  <c r="J23" i="75" s="1"/>
  <c r="E7" i="75"/>
  <c r="J13" i="75"/>
  <c r="D7" i="75" s="1"/>
  <c r="J28" i="75"/>
  <c r="J43" i="75"/>
  <c r="I7" i="75" l="1"/>
  <c r="G7" i="75"/>
  <c r="J7" i="75" s="1"/>
  <c r="E22" i="74" l="1"/>
  <c r="G16" i="74"/>
  <c r="G15" i="74"/>
  <c r="G14" i="74"/>
  <c r="I12" i="74"/>
  <c r="G12" i="74"/>
  <c r="G13" i="74"/>
  <c r="C6" i="74"/>
  <c r="E26" i="74"/>
  <c r="E25" i="74"/>
  <c r="F25" i="74" s="1"/>
  <c r="I86" i="28"/>
  <c r="I81" i="28"/>
  <c r="I75" i="28"/>
  <c r="I69" i="28"/>
  <c r="I64" i="28"/>
  <c r="I59" i="28"/>
  <c r="I51" i="28"/>
  <c r="E47" i="12"/>
  <c r="E48" i="12"/>
  <c r="E49" i="12"/>
  <c r="E50" i="12"/>
  <c r="E51" i="12"/>
  <c r="E52" i="12"/>
  <c r="E53" i="12"/>
  <c r="E46" i="12"/>
  <c r="G47" i="12"/>
  <c r="E54" i="12" l="1"/>
  <c r="E56" i="12" s="1"/>
  <c r="I2" i="36"/>
  <c r="E2" i="36"/>
  <c r="H4" i="24"/>
  <c r="E4" i="24"/>
  <c r="F3" i="28"/>
  <c r="D3" i="28"/>
  <c r="I29" i="12"/>
  <c r="H29" i="12"/>
  <c r="F29" i="12"/>
  <c r="E29" i="12"/>
  <c r="C29" i="12"/>
  <c r="J29" i="12" l="1"/>
  <c r="K38" i="36" l="1"/>
  <c r="B227" i="24" l="1"/>
  <c r="B206" i="24"/>
  <c r="B185" i="24"/>
  <c r="B164" i="24"/>
  <c r="B143" i="24"/>
  <c r="B122" i="24"/>
  <c r="B101" i="24"/>
  <c r="B80" i="24"/>
  <c r="B59" i="24"/>
  <c r="B38" i="24"/>
  <c r="G56" i="12" l="1"/>
  <c r="G55" i="12"/>
  <c r="G54" i="12"/>
  <c r="G53" i="12"/>
  <c r="G52" i="12"/>
  <c r="G51" i="12"/>
  <c r="G50" i="12"/>
  <c r="G49" i="12"/>
  <c r="G48" i="12"/>
  <c r="I21" i="24" l="1"/>
  <c r="I22" i="24" s="1"/>
  <c r="M39" i="24" l="1"/>
  <c r="G9" i="24" s="1"/>
  <c r="M228" i="24"/>
  <c r="G18" i="24" s="1"/>
  <c r="H56" i="12" s="1"/>
  <c r="M207" i="24"/>
  <c r="M186" i="24"/>
  <c r="G16" i="24" s="1"/>
  <c r="H54" i="12" s="1"/>
  <c r="M165" i="24"/>
  <c r="G15" i="24" s="1"/>
  <c r="H53" i="12" s="1"/>
  <c r="M144" i="24"/>
  <c r="G14" i="24" s="1"/>
  <c r="H52" i="12" s="1"/>
  <c r="M123" i="24"/>
  <c r="G13" i="24" s="1"/>
  <c r="M102" i="24"/>
  <c r="G12" i="24" s="1"/>
  <c r="H50" i="12" s="1"/>
  <c r="M81" i="24"/>
  <c r="M60" i="24"/>
  <c r="H51" i="12" l="1"/>
  <c r="H47" i="12"/>
  <c r="G11" i="24"/>
  <c r="G17" i="24"/>
  <c r="H55" i="12" s="1"/>
  <c r="G10" i="24"/>
  <c r="G7" i="24" l="1"/>
  <c r="H49" i="12"/>
  <c r="H48" i="12"/>
  <c r="E23" i="74" l="1"/>
  <c r="H58" i="12"/>
  <c r="H60" i="12" s="1"/>
  <c r="D58" i="12" l="1"/>
  <c r="H61" i="12"/>
  <c r="E7" i="28"/>
  <c r="D47" i="12" s="1"/>
  <c r="E23" i="28" l="1"/>
  <c r="K24" i="36" l="1"/>
  <c r="G24" i="36"/>
  <c r="G25" i="36"/>
  <c r="K23" i="36"/>
  <c r="F23" i="36"/>
  <c r="G23" i="36"/>
  <c r="O432" i="26" l="1"/>
  <c r="G432" i="26"/>
  <c r="O431" i="26"/>
  <c r="G431" i="26"/>
  <c r="O430" i="26"/>
  <c r="G430" i="26"/>
  <c r="O429" i="26"/>
  <c r="G429" i="26"/>
  <c r="O428" i="26"/>
  <c r="G428" i="26"/>
  <c r="O427" i="26"/>
  <c r="G427" i="26"/>
  <c r="O426" i="26"/>
  <c r="G426" i="26"/>
  <c r="O425" i="26"/>
  <c r="G425" i="26"/>
  <c r="O424" i="26"/>
  <c r="G424" i="26"/>
  <c r="O423" i="26"/>
  <c r="G423" i="26"/>
  <c r="O417" i="26"/>
  <c r="G417" i="26"/>
  <c r="C419" i="26" s="1"/>
  <c r="G438" i="26" l="1"/>
  <c r="K420" i="26"/>
  <c r="O420" i="26" s="1"/>
  <c r="K419" i="26"/>
  <c r="O419" i="26" s="1"/>
  <c r="G420" i="26"/>
  <c r="G419" i="26"/>
  <c r="C420" i="26"/>
  <c r="E3" i="26" l="1"/>
  <c r="H30" i="28"/>
  <c r="H21" i="28"/>
  <c r="F41" i="28" l="1"/>
  <c r="H41" i="28"/>
  <c r="F42" i="28"/>
  <c r="H42" i="28"/>
  <c r="I28" i="28" l="1"/>
  <c r="I29" i="28" l="1"/>
  <c r="E11" i="28" l="1"/>
  <c r="D50" i="12" s="1"/>
  <c r="E9" i="28" l="1"/>
  <c r="D48" i="12" s="1"/>
  <c r="E14" i="28" l="1"/>
  <c r="D53" i="12" s="1"/>
  <c r="E12" i="28"/>
  <c r="D51" i="12" s="1"/>
  <c r="E10" i="28"/>
  <c r="D49" i="12" s="1"/>
  <c r="H43" i="28"/>
  <c r="F43" i="28"/>
  <c r="H40" i="28"/>
  <c r="F40" i="28"/>
  <c r="H39" i="28"/>
  <c r="F39" i="28"/>
  <c r="H38" i="28"/>
  <c r="F38" i="28"/>
  <c r="H37" i="28"/>
  <c r="F37" i="28"/>
  <c r="H36" i="28"/>
  <c r="F36" i="28"/>
  <c r="H35" i="28"/>
  <c r="F35" i="28"/>
  <c r="H34" i="28"/>
  <c r="F34" i="28"/>
  <c r="H33" i="28"/>
  <c r="F33" i="28"/>
  <c r="E13" i="28"/>
  <c r="D52" i="12" s="1"/>
  <c r="E8" i="28" l="1"/>
  <c r="H32" i="28" l="1"/>
  <c r="H47" i="28" l="1"/>
  <c r="H49" i="28" s="1"/>
  <c r="C5" i="26"/>
  <c r="C4" i="26"/>
  <c r="C6" i="26" l="1"/>
  <c r="G4" i="26"/>
  <c r="G5" i="26" s="1"/>
  <c r="I33" i="28"/>
  <c r="I32" i="28" s="1"/>
  <c r="G6" i="26" l="1"/>
  <c r="E6" i="28"/>
  <c r="D46" i="12" l="1"/>
  <c r="D54" i="12" s="1"/>
  <c r="D56" i="12" s="1"/>
  <c r="E5" i="28"/>
  <c r="B27"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abe manami</author>
  </authors>
  <commentList>
    <comment ref="J28" authorId="0" shapeId="0" xr:uid="{4C804731-659E-4A23-B08B-048DEE26F92C}">
      <text>
        <r>
          <rPr>
            <b/>
            <sz val="10"/>
            <color indexed="81"/>
            <rFont val="MS P ゴシック"/>
            <family val="3"/>
            <charset val="128"/>
          </rPr>
          <t>15か所を超える公演地がある場合には、当該セルの計算式を消去して、個所数の数値を入力してください。
「外」「件」は自動表示されます。</t>
        </r>
        <r>
          <rPr>
            <sz val="9"/>
            <color indexed="81"/>
            <rFont val="MS P ゴシック"/>
            <family val="3"/>
            <charset val="128"/>
          </rPr>
          <t xml:space="preserve">
</t>
        </r>
      </text>
    </comment>
    <comment ref="D56" authorId="0" shapeId="0" xr:uid="{91B72BED-29BD-4562-829F-B6864832D964}">
      <text>
        <r>
          <rPr>
            <b/>
            <sz val="14"/>
            <color indexed="81"/>
            <rFont val="MS P ゴシック"/>
            <family val="3"/>
            <charset val="128"/>
          </rPr>
          <t>内定額、助成金算定基礎経費の合計額のいずれか低い金額を入力してください。
（単位：千円）</t>
        </r>
        <r>
          <rPr>
            <sz val="14"/>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kimura sachi</author>
    <author>日本芸術文化振興会</author>
  </authors>
  <commentList>
    <comment ref="B8" authorId="0" shapeId="0" xr:uid="{67739A14-A4B3-4E6A-868A-FD79F8C838EE}">
      <text>
        <r>
          <rPr>
            <sz val="11"/>
            <color indexed="81"/>
            <rFont val="MS P ゴシック"/>
            <family val="3"/>
            <charset val="128"/>
          </rPr>
          <t>交付決定通知書右上の日付・文書番号をご入力ください。</t>
        </r>
      </text>
    </comment>
    <comment ref="J29" authorId="1" shapeId="0" xr:uid="{00000000-0006-0000-0200-000001000000}">
      <text>
        <r>
          <rPr>
            <b/>
            <sz val="10"/>
            <color indexed="81"/>
            <rFont val="MS P ゴシック"/>
            <family val="3"/>
            <charset val="128"/>
          </rPr>
          <t>15か所を超える公演地があり、別紙を用いる場合には、当該セルの計算式を消去して、個所数の数値を入力してください。
「外」「件」は自動表示されます。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takano miho</author>
    <author>suzuki haruna</author>
  </authors>
  <commentList>
    <comment ref="E39" authorId="0" shapeId="0" xr:uid="{D8DCED76-E985-4FB8-95CD-5F91CC07D039}">
      <text>
        <r>
          <rPr>
            <b/>
            <sz val="11"/>
            <color indexed="81"/>
            <rFont val="MS P ゴシック"/>
            <family val="3"/>
            <charset val="128"/>
          </rPr>
          <t>要選択・要入力</t>
        </r>
      </text>
    </comment>
    <comment ref="B89" authorId="1" shapeId="0" xr:uid="{D541234B-7B21-4B60-AABF-4BC91F9D546E}">
      <text>
        <r>
          <rPr>
            <sz val="12"/>
            <color indexed="81"/>
            <rFont val="MS P ゴシック"/>
            <family val="3"/>
            <charset val="128"/>
          </rPr>
          <t>公演後の批評・劇評等（レビュー）に限ります。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D44" authorId="0" shapeId="0" xr:uid="{2F6249AE-F08B-433A-A4B0-2B983DAD8843}">
      <text>
        <r>
          <rPr>
            <sz val="12"/>
            <color indexed="81"/>
            <rFont val="MS P ゴシック"/>
            <family val="3"/>
            <charset val="128"/>
          </rPr>
          <t>上記の券種のうち、当てはまるものの合計販売枚数をご記入ください。</t>
        </r>
      </text>
    </comment>
    <comment ref="H44" authorId="0" shapeId="0" xr:uid="{B1EA40B2-3ABE-4A30-8495-A495C7DD0DC8}">
      <text>
        <r>
          <rPr>
            <sz val="12"/>
            <color indexed="81"/>
            <rFont val="MS P ゴシック"/>
            <family val="3"/>
            <charset val="128"/>
          </rPr>
          <t>介助者の分も含めた枚数をご記入ください。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suzuki haruna</author>
  </authors>
  <commentList>
    <comment ref="A28" authorId="0" shapeId="0" xr:uid="{C87C4578-CFA6-4AE0-9E38-AF02A3324F76}">
      <text>
        <r>
          <rPr>
            <sz val="12"/>
            <color indexed="81"/>
            <rFont val="MS P ゴシック"/>
            <family val="3"/>
            <charset val="128"/>
          </rPr>
          <t>上記の券種のうち、当てはまるものの合計販売枚数をご記入ください。</t>
        </r>
      </text>
    </comment>
    <comment ref="G28" authorId="0" shapeId="0" xr:uid="{C5131B2A-7E23-4601-B891-7779D48B6D7B}">
      <text>
        <r>
          <rPr>
            <sz val="12"/>
            <color indexed="81"/>
            <rFont val="MS P ゴシック"/>
            <family val="3"/>
            <charset val="128"/>
          </rPr>
          <t>介助者の分も含めた枚数をご記入ください。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kimura sachi</author>
  </authors>
  <commentList>
    <comment ref="E21" authorId="0" shapeId="0" xr:uid="{63FC900B-E046-4759-9375-2DD88143E1EF}">
      <text>
        <r>
          <rPr>
            <b/>
            <sz val="11"/>
            <color indexed="81"/>
            <rFont val="MS P ゴシック"/>
            <family val="3"/>
            <charset val="128"/>
          </rPr>
          <t>プルダウンから項目を選択してください。
（要望書からの変更はできません。）</t>
        </r>
        <r>
          <rPr>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00CBA00F-E1E6-4EB3-98E0-D38D4EEE59D2}">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309BDE9F-B9FB-41E3-8686-C666F0F2984B}">
      <text>
        <r>
          <rPr>
            <b/>
            <sz val="9"/>
            <color indexed="81"/>
            <rFont val="ＭＳ Ｐゴシック"/>
            <family val="3"/>
            <charset val="128"/>
          </rPr>
          <t>当日実際に来場した招待人数を記載してください。</t>
        </r>
      </text>
    </comment>
    <comment ref="J22" authorId="0" shapeId="0" xr:uid="{DD59F333-2903-4395-9DE5-9517190AE1A0}">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<sst xmlns="http://schemas.openxmlformats.org/spreadsheetml/2006/main" count="2524" uniqueCount="615">
  <si>
    <t>-</t>
  </si>
  <si>
    <t>代表者役職名</t>
  </si>
  <si>
    <t>代表者氏名</t>
  </si>
  <si>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</si>
  <si>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</si>
  <si>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</si>
  <si>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</si>
  <si>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</si>
  <si>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</si>
  <si>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4"/>
  </si>
  <si>
    <t>実施時期</t>
    <rPh sb="0" eb="2">
      <t>ジッシ</t>
    </rPh>
    <rPh sb="2" eb="4">
      <t>ジキ</t>
    </rPh>
    <phoneticPr fontId="4"/>
  </si>
  <si>
    <t>～</t>
    <phoneticPr fontId="4"/>
  </si>
  <si>
    <t>（別紙　入場料詳細）</t>
  </si>
  <si>
    <t>区分</t>
    <rPh sb="0" eb="2">
      <t>クブン</t>
    </rPh>
    <phoneticPr fontId="4"/>
  </si>
  <si>
    <t>項目</t>
    <rPh sb="0" eb="2">
      <t>コウモク</t>
    </rPh>
    <phoneticPr fontId="4"/>
  </si>
  <si>
    <t>細目</t>
    <rPh sb="0" eb="2">
      <t>サイモク</t>
    </rPh>
    <phoneticPr fontId="4"/>
  </si>
  <si>
    <t>内訳</t>
    <rPh sb="0" eb="2">
      <t>ウチワケ</t>
    </rPh>
    <phoneticPr fontId="4"/>
  </si>
  <si>
    <t>内訳詳細</t>
    <rPh sb="0" eb="2">
      <t>ウチワケ</t>
    </rPh>
    <rPh sb="2" eb="4">
      <t>ショウサイ</t>
    </rPh>
    <phoneticPr fontId="4"/>
  </si>
  <si>
    <t>金額（円）</t>
    <rPh sb="0" eb="2">
      <t>キンガク</t>
    </rPh>
    <rPh sb="3" eb="4">
      <t>エン</t>
    </rPh>
    <phoneticPr fontId="4"/>
  </si>
  <si>
    <t>入場料収入</t>
    <phoneticPr fontId="4"/>
  </si>
  <si>
    <t>×</t>
    <phoneticPr fontId="4"/>
  </si>
  <si>
    <t>枚数</t>
    <rPh sb="0" eb="2">
      <t>マイスウ</t>
    </rPh>
    <phoneticPr fontId="4"/>
  </si>
  <si>
    <t>単価×枚数</t>
    <rPh sb="0" eb="2">
      <t>タンカ</t>
    </rPh>
    <rPh sb="3" eb="5">
      <t>マイスウ</t>
    </rPh>
    <phoneticPr fontId="4"/>
  </si>
  <si>
    <t>その他の収入</t>
    <rPh sb="2" eb="3">
      <t>タ</t>
    </rPh>
    <rPh sb="4" eb="6">
      <t>シュウニュウ</t>
    </rPh>
    <phoneticPr fontId="4"/>
  </si>
  <si>
    <t>共催者負担金</t>
    <phoneticPr fontId="4"/>
  </si>
  <si>
    <t>寄付金・協賛金</t>
    <phoneticPr fontId="4"/>
  </si>
  <si>
    <t>広告料・その他の収入</t>
    <phoneticPr fontId="4"/>
  </si>
  <si>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</si>
  <si>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</si>
  <si>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</si>
  <si>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</si>
  <si>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4"/>
  </si>
  <si>
    <t>共催者負担金</t>
    <rPh sb="0" eb="2">
      <t>キョウサイ</t>
    </rPh>
    <rPh sb="2" eb="3">
      <t>シャ</t>
    </rPh>
    <rPh sb="3" eb="6">
      <t>フタンキン</t>
    </rPh>
    <phoneticPr fontId="4"/>
  </si>
  <si>
    <t>寄付金・協賛金</t>
    <rPh sb="0" eb="3">
      <t>キフキン</t>
    </rPh>
    <rPh sb="4" eb="7">
      <t>キョウサンキン</t>
    </rPh>
    <phoneticPr fontId="4"/>
  </si>
  <si>
    <t>開始日</t>
    <rPh sb="0" eb="3">
      <t>カイシビ</t>
    </rPh>
    <phoneticPr fontId="4"/>
  </si>
  <si>
    <t>終了日</t>
    <rPh sb="0" eb="2">
      <t>シュウリョウ</t>
    </rPh>
    <rPh sb="2" eb="3">
      <t>ビ</t>
    </rPh>
    <phoneticPr fontId="4"/>
  </si>
  <si>
    <t>都道府県</t>
    <rPh sb="0" eb="4">
      <t>トドウフケン</t>
    </rPh>
    <phoneticPr fontId="4"/>
  </si>
  <si>
    <t>実施会場　</t>
    <rPh sb="0" eb="2">
      <t>ジッシ</t>
    </rPh>
    <rPh sb="2" eb="4">
      <t>カイジョウ</t>
    </rPh>
    <phoneticPr fontId="4"/>
  </si>
  <si>
    <t>　枚数　40</t>
  </si>
  <si>
    <t>券種</t>
  </si>
  <si>
    <t>券種</t>
    <phoneticPr fontId="4"/>
  </si>
  <si>
    <t>企画制作料</t>
    <rPh sb="0" eb="2">
      <t>キカク</t>
    </rPh>
    <rPh sb="2" eb="4">
      <t>セイサク</t>
    </rPh>
    <rPh sb="4" eb="5">
      <t>リョウ</t>
    </rPh>
    <phoneticPr fontId="4"/>
  </si>
  <si>
    <t>会場費</t>
    <rPh sb="0" eb="2">
      <t>カイジョウ</t>
    </rPh>
    <rPh sb="2" eb="3">
      <t>ヒ</t>
    </rPh>
    <phoneticPr fontId="4"/>
  </si>
  <si>
    <t>会場使用料</t>
    <rPh sb="0" eb="2">
      <t>カイジョウ</t>
    </rPh>
    <rPh sb="2" eb="5">
      <t>シヨウリョウ</t>
    </rPh>
    <phoneticPr fontId="4"/>
  </si>
  <si>
    <t>機材借料</t>
    <rPh sb="0" eb="2">
      <t>キザイ</t>
    </rPh>
    <rPh sb="2" eb="4">
      <t>シャクリョウ</t>
    </rPh>
    <phoneticPr fontId="4"/>
  </si>
  <si>
    <t>運搬費</t>
    <rPh sb="0" eb="2">
      <t>ウンパン</t>
    </rPh>
    <rPh sb="2" eb="3">
      <t>ヒ</t>
    </rPh>
    <phoneticPr fontId="4"/>
  </si>
  <si>
    <t>謝金</t>
    <rPh sb="0" eb="2">
      <t>シャキン</t>
    </rPh>
    <phoneticPr fontId="4"/>
  </si>
  <si>
    <t>託児謝金</t>
    <rPh sb="0" eb="2">
      <t>タクジ</t>
    </rPh>
    <rPh sb="2" eb="4">
      <t>シャキン</t>
    </rPh>
    <phoneticPr fontId="4"/>
  </si>
  <si>
    <t>講演謝金</t>
    <rPh sb="0" eb="2">
      <t>コウエン</t>
    </rPh>
    <rPh sb="2" eb="4">
      <t>シャキン</t>
    </rPh>
    <phoneticPr fontId="4"/>
  </si>
  <si>
    <t>手話通訳謝金</t>
    <rPh sb="0" eb="2">
      <t>シュワ</t>
    </rPh>
    <rPh sb="2" eb="4">
      <t>ツウヤク</t>
    </rPh>
    <phoneticPr fontId="4"/>
  </si>
  <si>
    <t>旅費</t>
    <rPh sb="0" eb="2">
      <t>リョヒ</t>
    </rPh>
    <phoneticPr fontId="4"/>
  </si>
  <si>
    <t>交通費</t>
    <rPh sb="0" eb="3">
      <t>コウツウヒ</t>
    </rPh>
    <phoneticPr fontId="4"/>
  </si>
  <si>
    <t>日当</t>
    <rPh sb="0" eb="2">
      <t>ニットウ</t>
    </rPh>
    <phoneticPr fontId="4"/>
  </si>
  <si>
    <t>チラシ印刷費</t>
    <rPh sb="3" eb="5">
      <t>インサツ</t>
    </rPh>
    <rPh sb="5" eb="6">
      <t>ヒ</t>
    </rPh>
    <phoneticPr fontId="4"/>
  </si>
  <si>
    <t>ポスター印刷費</t>
    <rPh sb="4" eb="6">
      <t>インサツ</t>
    </rPh>
    <rPh sb="6" eb="7">
      <t>ヒ</t>
    </rPh>
    <phoneticPr fontId="4"/>
  </si>
  <si>
    <t>入場券印刷費</t>
    <rPh sb="0" eb="3">
      <t>ニュウジョウケン</t>
    </rPh>
    <phoneticPr fontId="4"/>
  </si>
  <si>
    <t>アンケート用紙印刷費</t>
    <rPh sb="5" eb="7">
      <t>ヨウシ</t>
    </rPh>
    <phoneticPr fontId="4"/>
  </si>
  <si>
    <t>当該活動の成果として記録するものに限る</t>
    <rPh sb="0" eb="2">
      <t>トウガイ</t>
    </rPh>
    <rPh sb="2" eb="4">
      <t>カツドウ</t>
    </rPh>
    <rPh sb="5" eb="7">
      <t>セイカ</t>
    </rPh>
    <rPh sb="10" eb="12">
      <t>キロク</t>
    </rPh>
    <rPh sb="17" eb="18">
      <t>カギ</t>
    </rPh>
    <phoneticPr fontId="4"/>
  </si>
  <si>
    <t>活動に附帯するワークショップ・シンポジウム等収入</t>
    <rPh sb="0" eb="2">
      <t>カツドウ</t>
    </rPh>
    <rPh sb="3" eb="5">
      <t>フタイ</t>
    </rPh>
    <rPh sb="21" eb="22">
      <t>トウ</t>
    </rPh>
    <rPh sb="22" eb="24">
      <t>シュウニュウ</t>
    </rPh>
    <phoneticPr fontId="4"/>
  </si>
  <si>
    <t>会場費</t>
    <rPh sb="0" eb="3">
      <t>カイジョウヒ</t>
    </rPh>
    <phoneticPr fontId="4"/>
  </si>
  <si>
    <t>稽古場借料</t>
    <rPh sb="0" eb="2">
      <t>ケイコ</t>
    </rPh>
    <rPh sb="2" eb="3">
      <t>ジョウ</t>
    </rPh>
    <rPh sb="3" eb="5">
      <t>シャクリョウ</t>
    </rPh>
    <phoneticPr fontId="4"/>
  </si>
  <si>
    <t>道具運搬費</t>
    <rPh sb="0" eb="2">
      <t>ドウグ</t>
    </rPh>
    <rPh sb="2" eb="4">
      <t>ウンパン</t>
    </rPh>
    <rPh sb="4" eb="5">
      <t>ヒ</t>
    </rPh>
    <phoneticPr fontId="4"/>
  </si>
  <si>
    <t>楽器運搬費</t>
    <rPh sb="0" eb="2">
      <t>ガッキ</t>
    </rPh>
    <rPh sb="2" eb="4">
      <t>ウンパン</t>
    </rPh>
    <rPh sb="4" eb="5">
      <t>ヒ</t>
    </rPh>
    <phoneticPr fontId="4"/>
  </si>
  <si>
    <t>映像費</t>
    <rPh sb="0" eb="2">
      <t>エイゾウ</t>
    </rPh>
    <rPh sb="2" eb="3">
      <t>ヒ</t>
    </rPh>
    <phoneticPr fontId="4"/>
  </si>
  <si>
    <t>音響費</t>
    <rPh sb="0" eb="2">
      <t>オンキョウ</t>
    </rPh>
    <rPh sb="2" eb="3">
      <t>ヒ</t>
    </rPh>
    <phoneticPr fontId="4"/>
  </si>
  <si>
    <t>大道具費</t>
    <rPh sb="0" eb="3">
      <t>オオドウグ</t>
    </rPh>
    <rPh sb="3" eb="4">
      <t>ヒ</t>
    </rPh>
    <phoneticPr fontId="4"/>
  </si>
  <si>
    <t>小道具費</t>
    <rPh sb="0" eb="3">
      <t>コドウグ</t>
    </rPh>
    <rPh sb="3" eb="4">
      <t>ヒ</t>
    </rPh>
    <phoneticPr fontId="4"/>
  </si>
  <si>
    <t>メイク費</t>
    <rPh sb="3" eb="4">
      <t>ヒ</t>
    </rPh>
    <phoneticPr fontId="4"/>
  </si>
  <si>
    <t>履物費</t>
    <rPh sb="0" eb="2">
      <t>ハキモノ</t>
    </rPh>
    <rPh sb="2" eb="3">
      <t>ヒ</t>
    </rPh>
    <phoneticPr fontId="4"/>
  </si>
  <si>
    <t>照明費</t>
    <rPh sb="0" eb="2">
      <t>ショウメイ</t>
    </rPh>
    <rPh sb="2" eb="3">
      <t>ヒ</t>
    </rPh>
    <phoneticPr fontId="4"/>
  </si>
  <si>
    <t>演奏料</t>
    <rPh sb="0" eb="2">
      <t>エンソウ</t>
    </rPh>
    <rPh sb="2" eb="3">
      <t>リョウ</t>
    </rPh>
    <phoneticPr fontId="4"/>
  </si>
  <si>
    <t>合唱料</t>
    <rPh sb="0" eb="2">
      <t>ガッショウ</t>
    </rPh>
    <rPh sb="2" eb="3">
      <t>リョウ</t>
    </rPh>
    <phoneticPr fontId="4"/>
  </si>
  <si>
    <t>指揮料</t>
    <rPh sb="0" eb="2">
      <t>シキ</t>
    </rPh>
    <rPh sb="2" eb="3">
      <t>リョウ</t>
    </rPh>
    <phoneticPr fontId="4"/>
  </si>
  <si>
    <t>副指揮料</t>
    <rPh sb="0" eb="1">
      <t>フク</t>
    </rPh>
    <rPh sb="1" eb="3">
      <t>シキ</t>
    </rPh>
    <rPh sb="3" eb="4">
      <t>リョウ</t>
    </rPh>
    <phoneticPr fontId="4"/>
  </si>
  <si>
    <t>作曲料</t>
    <rPh sb="0" eb="2">
      <t>サッキョク</t>
    </rPh>
    <rPh sb="2" eb="3">
      <t>リョウ</t>
    </rPh>
    <phoneticPr fontId="4"/>
  </si>
  <si>
    <t>編曲料</t>
    <rPh sb="0" eb="2">
      <t>ヘンキョク</t>
    </rPh>
    <rPh sb="2" eb="3">
      <t>リョウ</t>
    </rPh>
    <phoneticPr fontId="4"/>
  </si>
  <si>
    <t>作詞料</t>
    <rPh sb="0" eb="2">
      <t>サクシ</t>
    </rPh>
    <rPh sb="2" eb="3">
      <t>リョウ</t>
    </rPh>
    <phoneticPr fontId="4"/>
  </si>
  <si>
    <t>訳詞料</t>
    <rPh sb="0" eb="2">
      <t>ヤクシ</t>
    </rPh>
    <rPh sb="2" eb="3">
      <t>リョウ</t>
    </rPh>
    <phoneticPr fontId="4"/>
  </si>
  <si>
    <t>音楽制作料</t>
    <rPh sb="0" eb="2">
      <t>オンガク</t>
    </rPh>
    <rPh sb="2" eb="4">
      <t>セイサク</t>
    </rPh>
    <rPh sb="4" eb="5">
      <t>リョウ</t>
    </rPh>
    <phoneticPr fontId="4"/>
  </si>
  <si>
    <t>調律料</t>
    <rPh sb="0" eb="2">
      <t>チョウリツ</t>
    </rPh>
    <rPh sb="2" eb="3">
      <t>リョウ</t>
    </rPh>
    <phoneticPr fontId="4"/>
  </si>
  <si>
    <t>楽器借料</t>
    <rPh sb="0" eb="2">
      <t>ガッキ</t>
    </rPh>
    <rPh sb="2" eb="4">
      <t>シャクリョウ</t>
    </rPh>
    <phoneticPr fontId="4"/>
  </si>
  <si>
    <t>楽譜借料</t>
    <rPh sb="0" eb="2">
      <t>ガクフ</t>
    </rPh>
    <rPh sb="2" eb="4">
      <t>シャクリョウ</t>
    </rPh>
    <phoneticPr fontId="4"/>
  </si>
  <si>
    <t>定期的な練習は除く</t>
    <rPh sb="0" eb="3">
      <t>テイキテキ</t>
    </rPh>
    <rPh sb="4" eb="6">
      <t>レンシュウ</t>
    </rPh>
    <rPh sb="7" eb="8">
      <t>ノゾ</t>
    </rPh>
    <phoneticPr fontId="4"/>
  </si>
  <si>
    <t>演出料</t>
    <rPh sb="0" eb="2">
      <t>エンシュツ</t>
    </rPh>
    <rPh sb="2" eb="3">
      <t>リョウ</t>
    </rPh>
    <phoneticPr fontId="4"/>
  </si>
  <si>
    <t>監修料</t>
    <rPh sb="0" eb="2">
      <t>カンシュウ</t>
    </rPh>
    <rPh sb="2" eb="3">
      <t>リョウ</t>
    </rPh>
    <phoneticPr fontId="4"/>
  </si>
  <si>
    <t>振付料</t>
    <rPh sb="0" eb="2">
      <t>フリツケ</t>
    </rPh>
    <rPh sb="2" eb="3">
      <t>リョウ</t>
    </rPh>
    <phoneticPr fontId="4"/>
  </si>
  <si>
    <t>舞台監督料</t>
    <rPh sb="0" eb="2">
      <t>ブタイ</t>
    </rPh>
    <rPh sb="2" eb="4">
      <t>カントク</t>
    </rPh>
    <rPh sb="4" eb="5">
      <t>リョウ</t>
    </rPh>
    <phoneticPr fontId="4"/>
  </si>
  <si>
    <t>音響プラン料</t>
    <rPh sb="0" eb="2">
      <t>オンキョウ</t>
    </rPh>
    <rPh sb="5" eb="6">
      <t>リョウ</t>
    </rPh>
    <phoneticPr fontId="4"/>
  </si>
  <si>
    <t>照明プラン料</t>
    <rPh sb="0" eb="2">
      <t>ショウメイ</t>
    </rPh>
    <rPh sb="5" eb="6">
      <t>リョウ</t>
    </rPh>
    <phoneticPr fontId="4"/>
  </si>
  <si>
    <t>脚本料</t>
    <rPh sb="0" eb="2">
      <t>キャクホン</t>
    </rPh>
    <rPh sb="2" eb="3">
      <t>リョウ</t>
    </rPh>
    <phoneticPr fontId="4"/>
  </si>
  <si>
    <t>翻訳料</t>
    <rPh sb="0" eb="2">
      <t>ホンヤク</t>
    </rPh>
    <rPh sb="2" eb="3">
      <t>リョウ</t>
    </rPh>
    <phoneticPr fontId="4"/>
  </si>
  <si>
    <t>原稿執筆謝金</t>
    <rPh sb="0" eb="4">
      <t>ゲンコウシッピツ</t>
    </rPh>
    <rPh sb="4" eb="6">
      <t>シャキン</t>
    </rPh>
    <phoneticPr fontId="4"/>
  </si>
  <si>
    <t>翻訳謝金</t>
    <rPh sb="0" eb="2">
      <t>ホンヤク</t>
    </rPh>
    <rPh sb="2" eb="4">
      <t>シャキン</t>
    </rPh>
    <phoneticPr fontId="4"/>
  </si>
  <si>
    <t>会場整理員謝金</t>
    <rPh sb="0" eb="2">
      <t>カイジョウ</t>
    </rPh>
    <rPh sb="2" eb="4">
      <t>セイリ</t>
    </rPh>
    <rPh sb="4" eb="5">
      <t>イン</t>
    </rPh>
    <rPh sb="5" eb="7">
      <t>シャキン</t>
    </rPh>
    <phoneticPr fontId="4"/>
  </si>
  <si>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4"/>
  </si>
  <si>
    <t>プログラム印刷費</t>
    <rPh sb="5" eb="7">
      <t>インサツ</t>
    </rPh>
    <rPh sb="7" eb="8">
      <t>ヒ</t>
    </rPh>
    <phoneticPr fontId="4"/>
  </si>
  <si>
    <t>点字に係る経費を含む</t>
    <rPh sb="0" eb="2">
      <t>テンジ</t>
    </rPh>
    <rPh sb="3" eb="4">
      <t>カカ</t>
    </rPh>
    <rPh sb="5" eb="7">
      <t>ケイヒ</t>
    </rPh>
    <rPh sb="8" eb="9">
      <t>フク</t>
    </rPh>
    <phoneticPr fontId="4"/>
  </si>
  <si>
    <t>録音費</t>
    <rPh sb="0" eb="2">
      <t>ロクオン</t>
    </rPh>
    <rPh sb="2" eb="3">
      <t>ヒ</t>
    </rPh>
    <phoneticPr fontId="4"/>
  </si>
  <si>
    <t>プログラム・図録売上収入</t>
    <phoneticPr fontId="4"/>
  </si>
  <si>
    <t>会場情報</t>
  </si>
  <si>
    <t>会場名</t>
    <rPh sb="0" eb="2">
      <t>カイジョウ</t>
    </rPh>
    <rPh sb="2" eb="3">
      <t>メイ</t>
    </rPh>
    <phoneticPr fontId="4"/>
  </si>
  <si>
    <t xml:space="preserve">
</t>
    <phoneticPr fontId="4"/>
  </si>
  <si>
    <t>小計</t>
    <rPh sb="0" eb="2">
      <t>ショウケイ</t>
    </rPh>
    <phoneticPr fontId="9"/>
  </si>
  <si>
    <t>合計</t>
    <rPh sb="0" eb="2">
      <t>ゴウケイ</t>
    </rPh>
    <phoneticPr fontId="9"/>
  </si>
  <si>
    <t>公演回数</t>
    <rPh sb="0" eb="4">
      <t>コウエンカイスウ</t>
    </rPh>
    <phoneticPr fontId="4"/>
  </si>
  <si>
    <t>販売枚数（b）</t>
    <rPh sb="0" eb="2">
      <t>ハンバイ</t>
    </rPh>
    <rPh sb="2" eb="4">
      <t>マイスウ</t>
    </rPh>
    <phoneticPr fontId="4"/>
  </si>
  <si>
    <t>総入場率（c/a）</t>
    <rPh sb="0" eb="1">
      <t>ソウ</t>
    </rPh>
    <rPh sb="1" eb="3">
      <t>ニュウジョウ</t>
    </rPh>
    <rPh sb="3" eb="4">
      <t>リツ</t>
    </rPh>
    <phoneticPr fontId="9"/>
  </si>
  <si>
    <t>記録・配信費</t>
    <rPh sb="0" eb="2">
      <t>キロク</t>
    </rPh>
    <rPh sb="3" eb="5">
      <t>ハイシン</t>
    </rPh>
    <rPh sb="5" eb="6">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</si>
  <si>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</si>
  <si>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</si>
  <si>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配信用録音録画・編集費</t>
    <rPh sb="0" eb="2">
      <t>ハイシン</t>
    </rPh>
    <rPh sb="2" eb="3">
      <t>ヨウ</t>
    </rPh>
    <rPh sb="3" eb="5">
      <t>ロクオン</t>
    </rPh>
    <rPh sb="5" eb="7">
      <t>ロクガ</t>
    </rPh>
    <rPh sb="10" eb="11">
      <t>ヒ</t>
    </rPh>
    <phoneticPr fontId="4"/>
  </si>
  <si>
    <t>収入の区分</t>
    <rPh sb="0" eb="2">
      <t>シュウニュウ</t>
    </rPh>
    <rPh sb="3" eb="5">
      <t>クブン</t>
    </rPh>
    <phoneticPr fontId="4"/>
  </si>
  <si>
    <t>支出の区分</t>
    <rPh sb="0" eb="2">
      <t>シシュツ</t>
    </rPh>
    <rPh sb="3" eb="5">
      <t>クブン</t>
    </rPh>
    <phoneticPr fontId="4"/>
  </si>
  <si>
    <t>実施時期及び
実施場所</t>
    <rPh sb="0" eb="2">
      <t>ジッシ</t>
    </rPh>
    <rPh sb="2" eb="4">
      <t>ジキ</t>
    </rPh>
    <rPh sb="4" eb="5">
      <t>オヨ</t>
    </rPh>
    <rPh sb="7" eb="9">
      <t>ジッシ</t>
    </rPh>
    <rPh sb="9" eb="11">
      <t>バショ</t>
    </rPh>
    <phoneticPr fontId="5"/>
  </si>
  <si>
    <t>使用席数</t>
    <rPh sb="0" eb="2">
      <t>シヨウ</t>
    </rPh>
    <rPh sb="2" eb="4">
      <t>セキスウ</t>
    </rPh>
    <phoneticPr fontId="4"/>
  </si>
  <si>
    <t>収　　入</t>
    <rPh sb="0" eb="1">
      <t>オサム</t>
    </rPh>
    <rPh sb="3" eb="4">
      <t>ニュウ</t>
    </rPh>
    <phoneticPr fontId="4"/>
  </si>
  <si>
    <t>有料入場率（b/a）</t>
    <rPh sb="0" eb="2">
      <t>ユウリョウ</t>
    </rPh>
    <rPh sb="2" eb="4">
      <t>ニュウジョウ</t>
    </rPh>
    <rPh sb="4" eb="5">
      <t>リツ</t>
    </rPh>
    <phoneticPr fontId="9"/>
  </si>
  <si>
    <t>会場の席数（定員）</t>
    <rPh sb="0" eb="2">
      <t>カイジョウ</t>
    </rPh>
    <rPh sb="3" eb="5">
      <t>セキスウ</t>
    </rPh>
    <rPh sb="6" eb="8">
      <t>テイイン</t>
    </rPh>
    <phoneticPr fontId="4"/>
  </si>
  <si>
    <t>売止席数</t>
    <rPh sb="0" eb="1">
      <t>ウ</t>
    </rPh>
    <rPh sb="1" eb="2">
      <t>ド</t>
    </rPh>
    <rPh sb="2" eb="3">
      <t>セキ</t>
    </rPh>
    <rPh sb="3" eb="4">
      <t>スウ</t>
    </rPh>
    <phoneticPr fontId="4"/>
  </si>
  <si>
    <t>公演日</t>
    <phoneticPr fontId="4"/>
  </si>
  <si>
    <t>公演回数</t>
    <phoneticPr fontId="4"/>
  </si>
  <si>
    <t>公演回数合計</t>
    <rPh sb="0" eb="2">
      <t>コウエン</t>
    </rPh>
    <rPh sb="2" eb="4">
      <t>カイスウ</t>
    </rPh>
    <rPh sb="4" eb="6">
      <t>ゴウケイ</t>
    </rPh>
    <phoneticPr fontId="4"/>
  </si>
  <si>
    <t>小計</t>
    <rPh sb="0" eb="2">
      <t>ショウケイ</t>
    </rPh>
    <phoneticPr fontId="4"/>
  </si>
  <si>
    <t>合計</t>
    <rPh sb="0" eb="2">
      <t>ゴウケイ</t>
    </rPh>
    <phoneticPr fontId="4"/>
  </si>
  <si>
    <t>会場の席数(定員)</t>
    <rPh sb="0" eb="2">
      <t>カイジョウ</t>
    </rPh>
    <rPh sb="3" eb="5">
      <t>セキスウ</t>
    </rPh>
    <rPh sb="6" eb="8">
      <t>テイイン</t>
    </rPh>
    <phoneticPr fontId="8"/>
  </si>
  <si>
    <t>販売枚数(b)</t>
    <rPh sb="0" eb="2">
      <t>ハンバイ</t>
    </rPh>
    <rPh sb="2" eb="4">
      <t>マイスウ</t>
    </rPh>
    <phoneticPr fontId="4"/>
  </si>
  <si>
    <t>総入場者数(c)</t>
    <rPh sb="0" eb="1">
      <t>ソウ</t>
    </rPh>
    <rPh sb="1" eb="3">
      <t>ニュウジョウ</t>
    </rPh>
    <rPh sb="3" eb="4">
      <t>シャ</t>
    </rPh>
    <rPh sb="4" eb="5">
      <t>スウ</t>
    </rPh>
    <phoneticPr fontId="4"/>
  </si>
  <si>
    <t>有料入場率(b/a)</t>
    <rPh sb="0" eb="2">
      <t>ユウリョウ</t>
    </rPh>
    <rPh sb="2" eb="4">
      <t>ニュウジョウ</t>
    </rPh>
    <rPh sb="4" eb="5">
      <t>リツ</t>
    </rPh>
    <phoneticPr fontId="4"/>
  </si>
  <si>
    <t>総入場率(c/a)</t>
    <rPh sb="0" eb="1">
      <t>ソウ</t>
    </rPh>
    <rPh sb="1" eb="3">
      <t>ニュウジョウ</t>
    </rPh>
    <rPh sb="3" eb="4">
      <t>リツ</t>
    </rPh>
    <phoneticPr fontId="4"/>
  </si>
  <si>
    <t>招待券枚数</t>
    <rPh sb="0" eb="3">
      <t>ショウタイケン</t>
    </rPh>
    <rPh sb="3" eb="5">
      <t>マイスウ</t>
    </rPh>
    <phoneticPr fontId="8"/>
  </si>
  <si>
    <t>総入場者数合計(c)</t>
    <rPh sb="5" eb="7">
      <t>ゴウケイ</t>
    </rPh>
    <phoneticPr fontId="4"/>
  </si>
  <si>
    <t>販売枚数合計(b)</t>
    <rPh sb="4" eb="6">
      <t>ゴウケイ</t>
    </rPh>
    <phoneticPr fontId="4"/>
  </si>
  <si>
    <t>総使用席数(a)</t>
    <rPh sb="0" eb="1">
      <t>ソウ</t>
    </rPh>
    <rPh sb="1" eb="3">
      <t>シヨウ</t>
    </rPh>
    <rPh sb="3" eb="5">
      <t>セキスウ</t>
    </rPh>
    <phoneticPr fontId="4"/>
  </si>
  <si>
    <t>有料入場率(b/a)</t>
    <rPh sb="2" eb="4">
      <t>ニュウジョウ</t>
    </rPh>
    <phoneticPr fontId="4"/>
  </si>
  <si>
    <t>総入場率(c/a)</t>
    <phoneticPr fontId="4"/>
  </si>
  <si>
    <t>入場料合計（円）</t>
    <rPh sb="0" eb="3">
      <t>ニュウジョウリョウ</t>
    </rPh>
    <rPh sb="3" eb="5">
      <t>ゴウケイ</t>
    </rPh>
    <rPh sb="6" eb="7">
      <t>エン</t>
    </rPh>
    <phoneticPr fontId="4"/>
  </si>
  <si>
    <t>使用席数</t>
    <rPh sb="0" eb="2">
      <t>シヨウ</t>
    </rPh>
    <rPh sb="2" eb="4">
      <t>セキスウ</t>
    </rPh>
    <rPh sb="3" eb="4">
      <t>スウ</t>
    </rPh>
    <phoneticPr fontId="4"/>
  </si>
  <si>
    <t>使用席数×公演回数(a)</t>
    <rPh sb="5" eb="7">
      <t>コウエン</t>
    </rPh>
    <rPh sb="7" eb="9">
      <t>カイスウ</t>
    </rPh>
    <phoneticPr fontId="4"/>
  </si>
  <si>
    <t>金額（円）</t>
    <rPh sb="3" eb="4">
      <t>エン</t>
    </rPh>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</si>
  <si>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</si>
  <si>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</si>
  <si>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</si>
  <si>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</si>
  <si>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</si>
  <si>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</si>
  <si>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</si>
  <si>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補助金・助成金</t>
    <rPh sb="0" eb="3">
      <t>ホジョキン</t>
    </rPh>
    <rPh sb="4" eb="7">
      <t>ジョセイキン</t>
    </rPh>
    <phoneticPr fontId="4"/>
  </si>
  <si>
    <t>補助金・助成金</t>
    <phoneticPr fontId="4"/>
  </si>
  <si>
    <t>使用席数×公演回数（a）</t>
    <rPh sb="5" eb="7">
      <t>コウエン</t>
    </rPh>
    <rPh sb="7" eb="9">
      <t>カイスウ</t>
    </rPh>
    <phoneticPr fontId="9"/>
  </si>
  <si>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4"/>
  </si>
  <si>
    <t>点字に係る経費を含む</t>
    <phoneticPr fontId="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</si>
  <si>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4"/>
  </si>
  <si>
    <t>入場券等販売手数料</t>
    <rPh sb="3" eb="4">
      <t>トウ</t>
    </rPh>
    <phoneticPr fontId="4"/>
  </si>
  <si>
    <t>舞台スタッフ費</t>
    <rPh sb="0" eb="2">
      <t>ブタイ</t>
    </rPh>
    <rPh sb="6" eb="7">
      <t>ヒ</t>
    </rPh>
    <phoneticPr fontId="4"/>
  </si>
  <si>
    <t>現代舞踊</t>
    <rPh sb="0" eb="2">
      <t>ゲンダイ</t>
    </rPh>
    <rPh sb="2" eb="4">
      <t>ブヨウ</t>
    </rPh>
    <phoneticPr fontId="4"/>
  </si>
  <si>
    <t>児童演劇</t>
    <rPh sb="0" eb="2">
      <t>ジドウ</t>
    </rPh>
    <rPh sb="2" eb="4">
      <t>エンゲキ</t>
    </rPh>
    <phoneticPr fontId="4"/>
  </si>
  <si>
    <t>声明</t>
    <rPh sb="0" eb="2">
      <t>セイメイ</t>
    </rPh>
    <phoneticPr fontId="4"/>
  </si>
  <si>
    <t>合唱</t>
    <rPh sb="0" eb="2">
      <t>ガッショウ</t>
    </rPh>
    <phoneticPr fontId="4"/>
  </si>
  <si>
    <t>舞踏</t>
    <rPh sb="0" eb="2">
      <t>ブトウ</t>
    </rPh>
    <phoneticPr fontId="4"/>
  </si>
  <si>
    <t>古典演劇（人形浄瑠璃）</t>
    <rPh sb="0" eb="2">
      <t>コテン</t>
    </rPh>
    <rPh sb="2" eb="4">
      <t>エンゲキ</t>
    </rPh>
    <rPh sb="5" eb="7">
      <t>ニンギョウ</t>
    </rPh>
    <rPh sb="7" eb="10">
      <t>ジョウルリ</t>
    </rPh>
    <phoneticPr fontId="4"/>
  </si>
  <si>
    <t>その他</t>
    <rPh sb="2" eb="3">
      <t>タ</t>
    </rPh>
    <phoneticPr fontId="4"/>
  </si>
  <si>
    <t>邦楽</t>
    <rPh sb="0" eb="2">
      <t>ホウガク</t>
    </rPh>
    <phoneticPr fontId="4"/>
  </si>
  <si>
    <t>邦舞</t>
    <rPh sb="0" eb="1">
      <t>ホウ</t>
    </rPh>
    <rPh sb="1" eb="2">
      <t>ブ</t>
    </rPh>
    <phoneticPr fontId="4"/>
  </si>
  <si>
    <t>落語</t>
    <rPh sb="0" eb="2">
      <t>ラクゴ</t>
    </rPh>
    <phoneticPr fontId="4"/>
  </si>
  <si>
    <t>講談</t>
    <rPh sb="0" eb="2">
      <t>コウダン</t>
    </rPh>
    <phoneticPr fontId="4"/>
  </si>
  <si>
    <t>浪曲</t>
    <rPh sb="0" eb="2">
      <t>ロウキョク</t>
    </rPh>
    <phoneticPr fontId="4"/>
  </si>
  <si>
    <t>漫才</t>
    <rPh sb="0" eb="2">
      <t>マンザイ</t>
    </rPh>
    <phoneticPr fontId="4"/>
  </si>
  <si>
    <t>奇術</t>
    <rPh sb="0" eb="2">
      <t>キジュツ</t>
    </rPh>
    <phoneticPr fontId="4"/>
  </si>
  <si>
    <t>太神楽</t>
    <rPh sb="0" eb="3">
      <t>ダイカグラ</t>
    </rPh>
    <phoneticPr fontId="4"/>
  </si>
  <si>
    <t>現代舞台芸術創造普及活動・音楽</t>
    <phoneticPr fontId="4"/>
  </si>
  <si>
    <t>現代舞台芸術創造普及活動・舞踊</t>
    <phoneticPr fontId="4"/>
  </si>
  <si>
    <t>多分野共同等芸術創造活動</t>
    <phoneticPr fontId="4"/>
  </si>
  <si>
    <t>オペラ</t>
    <phoneticPr fontId="4"/>
  </si>
  <si>
    <t>ミュージカル</t>
    <phoneticPr fontId="4"/>
  </si>
  <si>
    <t>舞台美術デザイン料</t>
    <rPh sb="0" eb="2">
      <t>ブタイ</t>
    </rPh>
    <rPh sb="2" eb="4">
      <t>ビジュツ</t>
    </rPh>
    <rPh sb="8" eb="9">
      <t>リョウ</t>
    </rPh>
    <phoneticPr fontId="4"/>
  </si>
  <si>
    <t>衣装デザイン料</t>
    <rPh sb="0" eb="2">
      <t>イショウ</t>
    </rPh>
    <rPh sb="6" eb="7">
      <t>リョウ</t>
    </rPh>
    <phoneticPr fontId="4"/>
  </si>
  <si>
    <t>吹奏楽</t>
    <rPh sb="0" eb="3">
      <t>スイソウガク</t>
    </rPh>
    <phoneticPr fontId="4"/>
  </si>
  <si>
    <t>数量(1)</t>
    <rPh sb="0" eb="2">
      <t>スウリョウ</t>
    </rPh>
    <phoneticPr fontId="4"/>
  </si>
  <si>
    <t>数量(2)</t>
    <rPh sb="0" eb="2">
      <t>スウリョウ</t>
    </rPh>
    <phoneticPr fontId="4"/>
  </si>
  <si>
    <t>～</t>
  </si>
  <si>
    <t>団体名</t>
    <rPh sb="0" eb="2">
      <t>ダンタイ</t>
    </rPh>
    <rPh sb="2" eb="3">
      <t>メイ</t>
    </rPh>
    <phoneticPr fontId="12"/>
  </si>
  <si>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</si>
  <si>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9"/>
  </si>
  <si>
    <t>活動の収支</t>
    <rPh sb="0" eb="2">
      <t>カツドウ</t>
    </rPh>
    <rPh sb="3" eb="5">
      <t>シュウシ</t>
    </rPh>
    <phoneticPr fontId="4"/>
  </si>
  <si>
    <t>（イ）収入合計</t>
    <rPh sb="3" eb="5">
      <t>シュウニュウ</t>
    </rPh>
    <rPh sb="5" eb="7">
      <t>ゴウケイ</t>
    </rPh>
    <phoneticPr fontId="4"/>
  </si>
  <si>
    <t>（ロ）自己負担金</t>
    <rPh sb="3" eb="5">
      <t>ジコ</t>
    </rPh>
    <rPh sb="5" eb="7">
      <t>フタン</t>
    </rPh>
    <rPh sb="7" eb="8">
      <t>キン</t>
    </rPh>
    <phoneticPr fontId="4"/>
  </si>
  <si>
    <t>時間外連絡先</t>
    <rPh sb="0" eb="6">
      <t>ジカンガイレンラクサキ</t>
    </rPh>
    <phoneticPr fontId="4"/>
  </si>
  <si>
    <t>担当者電話番号</t>
    <rPh sb="0" eb="3">
      <t>タントウシャ</t>
    </rPh>
    <rPh sb="3" eb="5">
      <t>デンワ</t>
    </rPh>
    <rPh sb="5" eb="7">
      <t>バンゴウ</t>
    </rPh>
    <phoneticPr fontId="4"/>
  </si>
  <si>
    <t>配信等収入</t>
    <rPh sb="0" eb="2">
      <t>ハイシン</t>
    </rPh>
    <rPh sb="2" eb="3">
      <t>トウ</t>
    </rPh>
    <rPh sb="3" eb="5">
      <t>シュウニュウ</t>
    </rPh>
    <phoneticPr fontId="4"/>
  </si>
  <si>
    <t>配信等収入</t>
    <rPh sb="0" eb="2">
      <t>ハイシン</t>
    </rPh>
    <rPh sb="2" eb="3">
      <t>トウ</t>
    </rPh>
    <rPh sb="3" eb="5">
      <t>シュウニュウ</t>
    </rPh>
    <phoneticPr fontId="9"/>
  </si>
  <si>
    <t>配信等収入</t>
    <rPh sb="0" eb="5">
      <t>ハイシントウシュウニュウ</t>
    </rPh>
    <phoneticPr fontId="9"/>
  </si>
  <si>
    <t>オーケストラ</t>
  </si>
  <si>
    <t>バレエ</t>
  </si>
  <si>
    <t>現代演劇</t>
    <rPh sb="0" eb="2">
      <t>ゲンダイ</t>
    </rPh>
    <rPh sb="2" eb="4">
      <t>エンゲキ</t>
    </rPh>
    <phoneticPr fontId="4"/>
  </si>
  <si>
    <t>雅楽</t>
    <rPh sb="0" eb="2">
      <t>ガガク</t>
    </rPh>
    <phoneticPr fontId="4"/>
  </si>
  <si>
    <t>※総表に記入した情報が反映されます。</t>
    <phoneticPr fontId="12"/>
  </si>
  <si>
    <t>人形劇</t>
    <rPh sb="0" eb="3">
      <t>ニンギョウゲキ</t>
    </rPh>
    <phoneticPr fontId="12"/>
  </si>
  <si>
    <t>室内楽</t>
    <rPh sb="0" eb="3">
      <t>シツナイガク</t>
    </rPh>
    <phoneticPr fontId="12"/>
  </si>
  <si>
    <t>非表示行</t>
    <rPh sb="0" eb="4">
      <t>ヒヒョウジギョウ</t>
    </rPh>
    <phoneticPr fontId="9"/>
  </si>
  <si>
    <t>【個表】</t>
    <rPh sb="1" eb="3">
      <t>コヒョウ</t>
    </rPh>
    <phoneticPr fontId="9"/>
  </si>
  <si>
    <t>開演時間</t>
    <rPh sb="0" eb="2">
      <t>カイエン</t>
    </rPh>
    <rPh sb="2" eb="4">
      <t>ジカン</t>
    </rPh>
    <phoneticPr fontId="4"/>
  </si>
  <si>
    <t>入場料収入</t>
    <rPh sb="0" eb="3">
      <t>ニュウジョウリョウ</t>
    </rPh>
    <rPh sb="3" eb="5">
      <t>シュウニュウ</t>
    </rPh>
    <phoneticPr fontId="4"/>
  </si>
  <si>
    <t>共催者負担金</t>
  </si>
  <si>
    <t>補助金・助成金</t>
  </si>
  <si>
    <t>寄付金・協賛金</t>
  </si>
  <si>
    <t>広告料・その他の収入</t>
  </si>
  <si>
    <t>出演料</t>
    <rPh sb="0" eb="2">
      <t>シュツエン</t>
    </rPh>
    <rPh sb="2" eb="3">
      <t>リョウ</t>
    </rPh>
    <phoneticPr fontId="4"/>
  </si>
  <si>
    <t>演出助手料</t>
    <rPh sb="0" eb="2">
      <t>エンシュツ</t>
    </rPh>
    <rPh sb="2" eb="4">
      <t>ジョシュ</t>
    </rPh>
    <rPh sb="4" eb="5">
      <t>リョウ</t>
    </rPh>
    <phoneticPr fontId="4"/>
  </si>
  <si>
    <t>振付助手料</t>
    <rPh sb="0" eb="2">
      <t>フリツケ</t>
    </rPh>
    <rPh sb="2" eb="4">
      <t>ジョシュ</t>
    </rPh>
    <rPh sb="4" eb="5">
      <t>リョウ</t>
    </rPh>
    <phoneticPr fontId="4"/>
  </si>
  <si>
    <t>舞台監督助手料</t>
    <rPh sb="0" eb="4">
      <t>ブタイカントク</t>
    </rPh>
    <rPh sb="4" eb="6">
      <t>ジョシュ</t>
    </rPh>
    <rPh sb="6" eb="7">
      <t>リョウ</t>
    </rPh>
    <phoneticPr fontId="4"/>
  </si>
  <si>
    <t>人形美術デザイン料</t>
    <rPh sb="0" eb="2">
      <t>ニンギョウ</t>
    </rPh>
    <rPh sb="2" eb="4">
      <t>ビジュツ</t>
    </rPh>
    <rPh sb="8" eb="9">
      <t>リョウ</t>
    </rPh>
    <phoneticPr fontId="4"/>
  </si>
  <si>
    <t>構成料</t>
    <rPh sb="0" eb="2">
      <t>コウセイ</t>
    </rPh>
    <rPh sb="2" eb="3">
      <t>リョウ</t>
    </rPh>
    <phoneticPr fontId="4"/>
  </si>
  <si>
    <t>ドラマトゥルク料</t>
    <rPh sb="7" eb="8">
      <t>リョウ</t>
    </rPh>
    <phoneticPr fontId="4"/>
  </si>
  <si>
    <t>付帯設備使用料</t>
    <rPh sb="0" eb="4">
      <t>フタイセツビ</t>
    </rPh>
    <rPh sb="4" eb="7">
      <t>シヨウリョウ</t>
    </rPh>
    <phoneticPr fontId="4"/>
  </si>
  <si>
    <t>（フリガナ）</t>
    <phoneticPr fontId="4"/>
  </si>
  <si>
    <t>入場券内訳</t>
  </si>
  <si>
    <t>入場券内訳</t>
    <rPh sb="2" eb="3">
      <t>ケン</t>
    </rPh>
    <rPh sb="3" eb="5">
      <t>ウチワケ</t>
    </rPh>
    <phoneticPr fontId="4"/>
  </si>
  <si>
    <t>セル内で改行される場合は「ALT+ENTER」を同時に押して改行してください。</t>
  </si>
  <si>
    <t>郵便番号</t>
    <rPh sb="0" eb="4">
      <t>ユウビンバンゴウ</t>
    </rPh>
    <phoneticPr fontId="4"/>
  </si>
  <si>
    <r>
      <t>割引販売を行っている場合のみ、割引額の合計をマイナスで記入</t>
    </r>
    <r>
      <rPr>
        <b/>
        <sz val="11"/>
        <rFont val="ＭＳ ゴシック"/>
        <family val="3"/>
        <charset val="128"/>
      </rPr>
      <t>→</t>
    </r>
    <phoneticPr fontId="4"/>
  </si>
  <si>
    <t>出演費</t>
    <rPh sb="0" eb="2">
      <t>シュツエン</t>
    </rPh>
    <rPh sb="2" eb="3">
      <t>ヒ</t>
    </rPh>
    <phoneticPr fontId="6"/>
  </si>
  <si>
    <t>←項目をご選択ください。</t>
    <rPh sb="1" eb="3">
      <t>コウモク</t>
    </rPh>
    <rPh sb="5" eb="7">
      <t>センタク</t>
    </rPh>
    <phoneticPr fontId="6"/>
  </si>
  <si>
    <t>音楽費</t>
    <rPh sb="0" eb="2">
      <t>オンガク</t>
    </rPh>
    <rPh sb="2" eb="3">
      <t>ヒ</t>
    </rPh>
    <phoneticPr fontId="6"/>
  </si>
  <si>
    <t>舞台費</t>
    <rPh sb="0" eb="2">
      <t>ブタイ</t>
    </rPh>
    <rPh sb="2" eb="3">
      <t>ヒ</t>
    </rPh>
    <phoneticPr fontId="6"/>
  </si>
  <si>
    <t>文芸費</t>
    <rPh sb="0" eb="2">
      <t>ブンゲイ</t>
    </rPh>
    <rPh sb="2" eb="3">
      <t>ヒ</t>
    </rPh>
    <phoneticPr fontId="6"/>
  </si>
  <si>
    <t>会場費</t>
    <rPh sb="0" eb="3">
      <t>カイジョウヒ</t>
    </rPh>
    <phoneticPr fontId="6"/>
  </si>
  <si>
    <t>運搬費</t>
    <rPh sb="0" eb="2">
      <t>ウンパン</t>
    </rPh>
    <rPh sb="2" eb="3">
      <t>ヒ</t>
    </rPh>
    <phoneticPr fontId="6"/>
  </si>
  <si>
    <t>謝金</t>
    <rPh sb="0" eb="2">
      <t>シャキン</t>
    </rPh>
    <phoneticPr fontId="6"/>
  </si>
  <si>
    <t>旅費</t>
    <rPh sb="0" eb="2">
      <t>リョヒ</t>
    </rPh>
    <phoneticPr fontId="6"/>
  </si>
  <si>
    <t>出演費</t>
    <rPh sb="0" eb="2">
      <t>シュツエン</t>
    </rPh>
    <rPh sb="2" eb="3">
      <t>ヒ</t>
    </rPh>
    <phoneticPr fontId="4"/>
  </si>
  <si>
    <t>文芸費</t>
    <rPh sb="0" eb="2">
      <t>ブンゲイ</t>
    </rPh>
    <rPh sb="2" eb="3">
      <t>ヒ</t>
    </rPh>
    <phoneticPr fontId="4"/>
  </si>
  <si>
    <t>音楽費</t>
    <rPh sb="0" eb="2">
      <t>オンガク</t>
    </rPh>
    <rPh sb="2" eb="3">
      <t>ヒ</t>
    </rPh>
    <phoneticPr fontId="4"/>
  </si>
  <si>
    <t>会場費</t>
    <rPh sb="0" eb="3">
      <t>カイジョウヒ</t>
    </rPh>
    <phoneticPr fontId="4"/>
  </si>
  <si>
    <t>舞台費</t>
    <rPh sb="0" eb="2">
      <t>ブタイ</t>
    </rPh>
    <rPh sb="2" eb="3">
      <t>ヒ</t>
    </rPh>
    <phoneticPr fontId="4"/>
  </si>
  <si>
    <t>運搬費</t>
    <rPh sb="0" eb="2">
      <t>ウンパン</t>
    </rPh>
    <rPh sb="2" eb="3">
      <t>ヒ</t>
    </rPh>
    <phoneticPr fontId="4"/>
  </si>
  <si>
    <t>宣伝・印刷費</t>
    <rPh sb="0" eb="2">
      <t>センデン</t>
    </rPh>
    <rPh sb="3" eb="5">
      <t>インサツ</t>
    </rPh>
    <rPh sb="5" eb="6">
      <t>ヒ</t>
    </rPh>
    <phoneticPr fontId="4"/>
  </si>
  <si>
    <t>非表示行</t>
    <rPh sb="0" eb="4">
      <t>ヒヒョウジギョウ</t>
    </rPh>
    <phoneticPr fontId="6"/>
  </si>
  <si>
    <t>宣伝・印刷費</t>
    <rPh sb="0" eb="2">
      <t>センデン</t>
    </rPh>
    <rPh sb="3" eb="6">
      <t>インサツヒ</t>
    </rPh>
    <phoneticPr fontId="6"/>
  </si>
  <si>
    <t>記録・配信費</t>
    <rPh sb="0" eb="2">
      <t>キロク</t>
    </rPh>
    <rPh sb="3" eb="6">
      <t>ハイシンヒ</t>
    </rPh>
    <phoneticPr fontId="6"/>
  </si>
  <si>
    <t>活動内容</t>
    <rPh sb="0" eb="1">
      <t>カツ</t>
    </rPh>
    <rPh sb="1" eb="2">
      <t>ドウ</t>
    </rPh>
    <rPh sb="2" eb="4">
      <t>ナイヨウ</t>
    </rPh>
    <phoneticPr fontId="5"/>
  </si>
  <si>
    <t>衣装スタッフ費</t>
    <rPh sb="0" eb="2">
      <t>イショウ</t>
    </rPh>
    <rPh sb="6" eb="7">
      <t>ヒ</t>
    </rPh>
    <phoneticPr fontId="4"/>
  </si>
  <si>
    <t>照明スタッフ費</t>
    <rPh sb="0" eb="2">
      <t>ショウメイ</t>
    </rPh>
    <rPh sb="6" eb="7">
      <t>ヒ</t>
    </rPh>
    <phoneticPr fontId="4"/>
  </si>
  <si>
    <t>音響スタッフ費</t>
    <rPh sb="0" eb="2">
      <t>オンキョウ</t>
    </rPh>
    <rPh sb="6" eb="7">
      <t>ヒ</t>
    </rPh>
    <phoneticPr fontId="4"/>
  </si>
  <si>
    <t>映像スタッフ費</t>
    <rPh sb="0" eb="2">
      <t>エイゾウ</t>
    </rPh>
    <rPh sb="6" eb="7">
      <t>ヒ</t>
    </rPh>
    <phoneticPr fontId="4"/>
  </si>
  <si>
    <t>特殊効果費</t>
    <rPh sb="0" eb="2">
      <t>トクシュ</t>
    </rPh>
    <rPh sb="2" eb="4">
      <t>コウカ</t>
    </rPh>
    <rPh sb="4" eb="5">
      <t>ヒ</t>
    </rPh>
    <phoneticPr fontId="4"/>
  </si>
  <si>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4"/>
  </si>
  <si>
    <t>宿泊を伴う場合のみ（上限：2,200円）
搬入（仕込み）から搬出（ばらし）までの期間で必要な場合のみ。</t>
    <rPh sb="10" eb="12">
      <t>ジョウゲン</t>
    </rPh>
    <rPh sb="18" eb="19">
      <t>エン</t>
    </rPh>
    <phoneticPr fontId="4"/>
  </si>
  <si>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4"/>
  </si>
  <si>
    <t>合唱指揮料</t>
  </si>
  <si>
    <t>合唱指揮料</t>
    <rPh sb="0" eb="2">
      <t>ガッショウ</t>
    </rPh>
    <rPh sb="2" eb="4">
      <t>シキ</t>
    </rPh>
    <rPh sb="4" eb="5">
      <t>リョウ</t>
    </rPh>
    <phoneticPr fontId="4"/>
  </si>
  <si>
    <t>音楽プラン料</t>
  </si>
  <si>
    <t>音楽プラン料</t>
    <rPh sb="0" eb="2">
      <t>オンガク</t>
    </rPh>
    <rPh sb="5" eb="6">
      <t>リョウ</t>
    </rPh>
    <phoneticPr fontId="4"/>
  </si>
  <si>
    <t>音響プラン料</t>
  </si>
  <si>
    <t>特殊効果プラン料</t>
  </si>
  <si>
    <t>演出料</t>
  </si>
  <si>
    <t>演出助手料</t>
  </si>
  <si>
    <t>構成料</t>
  </si>
  <si>
    <t>振付料</t>
  </si>
  <si>
    <t>振付助手料</t>
  </si>
  <si>
    <t>翻訳料</t>
  </si>
  <si>
    <t>舞台監督料</t>
  </si>
  <si>
    <t>舞台監督助手料</t>
  </si>
  <si>
    <t>舞台美術デザイン料</t>
  </si>
  <si>
    <t>照明プラン料</t>
  </si>
  <si>
    <t>衣装デザイン料</t>
  </si>
  <si>
    <t>映像プラン料</t>
  </si>
  <si>
    <t>企画制作料</t>
  </si>
  <si>
    <t>作曲料</t>
  </si>
  <si>
    <t>編曲料</t>
  </si>
  <si>
    <t>作詞料</t>
  </si>
  <si>
    <t>訳詞料</t>
  </si>
  <si>
    <t>作調料</t>
  </si>
  <si>
    <t>音楽制作料</t>
  </si>
  <si>
    <t>調律料</t>
  </si>
  <si>
    <t>稽古ピアニスト料</t>
  </si>
  <si>
    <t>楽器借料</t>
  </si>
  <si>
    <t>楽譜借料</t>
  </si>
  <si>
    <t>楽譜製作料</t>
  </si>
  <si>
    <t>演奏料</t>
  </si>
  <si>
    <t>ソリスト料</t>
  </si>
  <si>
    <t>合唱料</t>
  </si>
  <si>
    <t>指揮料</t>
  </si>
  <si>
    <t>コレペティ料</t>
  </si>
  <si>
    <t>プロンプター料</t>
  </si>
  <si>
    <t>音_出演費</t>
    <rPh sb="0" eb="1">
      <t>オン</t>
    </rPh>
    <rPh sb="2" eb="4">
      <t>シュツエン</t>
    </rPh>
    <rPh sb="4" eb="5">
      <t>ヒ</t>
    </rPh>
    <phoneticPr fontId="4"/>
  </si>
  <si>
    <t>舞_出演費</t>
    <rPh sb="0" eb="1">
      <t>ブ</t>
    </rPh>
    <rPh sb="2" eb="4">
      <t>シュツエン</t>
    </rPh>
    <rPh sb="4" eb="5">
      <t>ヒ</t>
    </rPh>
    <phoneticPr fontId="4"/>
  </si>
  <si>
    <t>演_出演費</t>
    <rPh sb="0" eb="1">
      <t>エン</t>
    </rPh>
    <rPh sb="2" eb="4">
      <t>シュツエン</t>
    </rPh>
    <rPh sb="4" eb="5">
      <t>ヒ</t>
    </rPh>
    <phoneticPr fontId="4"/>
  </si>
  <si>
    <t>音_音楽費</t>
    <rPh sb="0" eb="1">
      <t>オン</t>
    </rPh>
    <rPh sb="2" eb="4">
      <t>オンガク</t>
    </rPh>
    <rPh sb="4" eb="5">
      <t>ヒ</t>
    </rPh>
    <phoneticPr fontId="4"/>
  </si>
  <si>
    <t>舞_音楽費</t>
    <rPh sb="0" eb="1">
      <t>ブ</t>
    </rPh>
    <rPh sb="2" eb="4">
      <t>オンガク</t>
    </rPh>
    <rPh sb="4" eb="5">
      <t>ヒ</t>
    </rPh>
    <phoneticPr fontId="4"/>
  </si>
  <si>
    <t>演_音楽費</t>
    <rPh sb="0" eb="1">
      <t>エン</t>
    </rPh>
    <rPh sb="2" eb="4">
      <t>オンガク</t>
    </rPh>
    <rPh sb="4" eb="5">
      <t>ヒ</t>
    </rPh>
    <phoneticPr fontId="4"/>
  </si>
  <si>
    <t>音_文芸費</t>
    <rPh sb="0" eb="1">
      <t>オン</t>
    </rPh>
    <rPh sb="2" eb="4">
      <t>ブンゲイ</t>
    </rPh>
    <rPh sb="4" eb="5">
      <t>ヒ</t>
    </rPh>
    <phoneticPr fontId="4"/>
  </si>
  <si>
    <t>舞_文芸費</t>
    <rPh sb="0" eb="1">
      <t>ブ</t>
    </rPh>
    <rPh sb="2" eb="4">
      <t>ブンゲイ</t>
    </rPh>
    <rPh sb="4" eb="5">
      <t>ヒ</t>
    </rPh>
    <phoneticPr fontId="4"/>
  </si>
  <si>
    <t>演_文芸費</t>
    <rPh sb="0" eb="1">
      <t>エン</t>
    </rPh>
    <rPh sb="2" eb="4">
      <t>ブンゲイ</t>
    </rPh>
    <rPh sb="4" eb="5">
      <t>ヒ</t>
    </rPh>
    <phoneticPr fontId="4"/>
  </si>
  <si>
    <t>プログラム等売上収入</t>
    <rPh sb="5" eb="6">
      <t>ナド</t>
    </rPh>
    <phoneticPr fontId="4"/>
  </si>
  <si>
    <t>実施会場（所在地）</t>
    <rPh sb="2" eb="4">
      <t>カイジョウ</t>
    </rPh>
    <phoneticPr fontId="4"/>
  </si>
  <si>
    <t>本活動の企画意図及び目標</t>
    <rPh sb="0" eb="1">
      <t>ホン</t>
    </rPh>
    <rPh sb="1" eb="3">
      <t>カツドウ</t>
    </rPh>
    <rPh sb="4" eb="6">
      <t>キカク</t>
    </rPh>
    <rPh sb="6" eb="8">
      <t>イト</t>
    </rPh>
    <rPh sb="8" eb="9">
      <t>オヨ</t>
    </rPh>
    <rPh sb="10" eb="12">
      <t>モクヒョウ</t>
    </rPh>
    <phoneticPr fontId="4"/>
  </si>
  <si>
    <t>共催者・共同制作者名とその役割</t>
    <rPh sb="0" eb="3">
      <t>キョウサイシャ</t>
    </rPh>
    <rPh sb="4" eb="6">
      <t>キョウドウ</t>
    </rPh>
    <rPh sb="6" eb="8">
      <t>セイサク</t>
    </rPh>
    <rPh sb="8" eb="9">
      <t>シャ</t>
    </rPh>
    <rPh sb="9" eb="10">
      <t>メイ</t>
    </rPh>
    <rPh sb="13" eb="15">
      <t>ヤクワリ</t>
    </rPh>
    <phoneticPr fontId="4"/>
  </si>
  <si>
    <t>助成対象経費総額（支出総額）</t>
    <rPh sb="0" eb="2">
      <t>ジョセイ</t>
    </rPh>
    <rPh sb="2" eb="4">
      <t>タイショウ</t>
    </rPh>
    <rPh sb="4" eb="6">
      <t>ケイヒ</t>
    </rPh>
    <rPh sb="6" eb="8">
      <t>ソウガク</t>
    </rPh>
    <rPh sb="9" eb="11">
      <t>シシュツ</t>
    </rPh>
    <rPh sb="11" eb="13">
      <t>ソウガク</t>
    </rPh>
    <phoneticPr fontId="6"/>
  </si>
  <si>
    <t>【助成対象経費】</t>
    <rPh sb="1" eb="3">
      <t>ジョセイ</t>
    </rPh>
    <rPh sb="3" eb="5">
      <t>タイショウ</t>
    </rPh>
    <rPh sb="5" eb="7">
      <t>ケイヒ</t>
    </rPh>
    <phoneticPr fontId="6"/>
  </si>
  <si>
    <t>団体名</t>
    <rPh sb="0" eb="2">
      <t>ダンタイ</t>
    </rPh>
    <rPh sb="2" eb="3">
      <t>メイ</t>
    </rPh>
    <phoneticPr fontId="9"/>
  </si>
  <si>
    <t>活動名</t>
    <rPh sb="0" eb="2">
      <t>カツドウ</t>
    </rPh>
    <rPh sb="2" eb="3">
      <t>メイ</t>
    </rPh>
    <phoneticPr fontId="9"/>
  </si>
  <si>
    <t>団体名</t>
    <rPh sb="0" eb="2">
      <t>ダンタイ</t>
    </rPh>
    <rPh sb="2" eb="3">
      <t>メイ</t>
    </rPh>
    <phoneticPr fontId="6"/>
  </si>
  <si>
    <t>活動名</t>
    <rPh sb="0" eb="2">
      <t>カツドウ</t>
    </rPh>
    <rPh sb="2" eb="3">
      <t>メイ</t>
    </rPh>
    <phoneticPr fontId="6"/>
  </si>
  <si>
    <t>項目</t>
    <rPh sb="0" eb="2">
      <t>コウモク</t>
    </rPh>
    <phoneticPr fontId="6"/>
  </si>
  <si>
    <t>金額</t>
    <rPh sb="0" eb="2">
      <t>キンガク</t>
    </rPh>
    <phoneticPr fontId="6"/>
  </si>
  <si>
    <t>出演費</t>
  </si>
  <si>
    <t>音楽費</t>
    <phoneticPr fontId="6"/>
  </si>
  <si>
    <t>文芸費</t>
    <phoneticPr fontId="6"/>
  </si>
  <si>
    <t>会場費</t>
    <phoneticPr fontId="6"/>
  </si>
  <si>
    <t>舞台費</t>
    <phoneticPr fontId="6"/>
  </si>
  <si>
    <t>運搬費</t>
    <phoneticPr fontId="6"/>
  </si>
  <si>
    <t>謝金</t>
    <phoneticPr fontId="6"/>
  </si>
  <si>
    <t>旅費</t>
    <phoneticPr fontId="6"/>
  </si>
  <si>
    <t>宣伝・印刷費</t>
    <phoneticPr fontId="6"/>
  </si>
  <si>
    <t>記録・配信費</t>
    <phoneticPr fontId="6"/>
  </si>
  <si>
    <t>ワークショップ・シンポジウム等収入</t>
    <phoneticPr fontId="4"/>
  </si>
  <si>
    <t>プログラム等売上収入</t>
    <rPh sb="5" eb="6">
      <t>トウ</t>
    </rPh>
    <phoneticPr fontId="4"/>
  </si>
  <si>
    <t>現代舞台芸術創造普及活動・演劇
（①一般枠）</t>
    <rPh sb="18" eb="20">
      <t>イッパン</t>
    </rPh>
    <rPh sb="20" eb="21">
      <t>ワク</t>
    </rPh>
    <phoneticPr fontId="4"/>
  </si>
  <si>
    <t>現代舞台芸術創造普及活動・演劇
（③新設劇団枠）</t>
    <rPh sb="18" eb="20">
      <t>シンセツ</t>
    </rPh>
    <rPh sb="20" eb="22">
      <t>ゲキダン</t>
    </rPh>
    <rPh sb="22" eb="23">
      <t>ワク</t>
    </rPh>
    <phoneticPr fontId="4"/>
  </si>
  <si>
    <t>現代舞台芸術創造普及活動・演劇
（②ネクストステージ（観客拡充）枠）</t>
    <rPh sb="27" eb="29">
      <t>カンキャク</t>
    </rPh>
    <rPh sb="29" eb="31">
      <t>カクジュウ</t>
    </rPh>
    <rPh sb="32" eb="33">
      <t>ワク</t>
    </rPh>
    <phoneticPr fontId="4"/>
  </si>
  <si>
    <t>本活動の内容</t>
    <rPh sb="0" eb="1">
      <t>ホン</t>
    </rPh>
    <rPh sb="1" eb="3">
      <t>カツドウ</t>
    </rPh>
    <rPh sb="4" eb="6">
      <t>ナイヨウ</t>
    </rPh>
    <phoneticPr fontId="12"/>
  </si>
  <si>
    <t>助成対象経費総額
（支出総額）</t>
    <phoneticPr fontId="4"/>
  </si>
  <si>
    <t>団体住所
（所在地）</t>
    <phoneticPr fontId="4"/>
  </si>
  <si>
    <t>団体名
（主催者）</t>
    <phoneticPr fontId="4"/>
  </si>
  <si>
    <t>宿泊費（甲地）</t>
    <rPh sb="0" eb="3">
      <t>シュクハクヒ</t>
    </rPh>
    <rPh sb="4" eb="5">
      <t>コウ</t>
    </rPh>
    <rPh sb="5" eb="6">
      <t>チ</t>
    </rPh>
    <phoneticPr fontId="4"/>
  </si>
  <si>
    <t>宿泊費一式</t>
    <rPh sb="0" eb="3">
      <t>シュクハクヒ</t>
    </rPh>
    <rPh sb="3" eb="5">
      <t>イッシキ</t>
    </rPh>
    <phoneticPr fontId="4"/>
  </si>
  <si>
    <t>宿泊費（乙地）</t>
    <rPh sb="0" eb="3">
      <t>シュクハクヒ</t>
    </rPh>
    <rPh sb="4" eb="5">
      <t>オツ</t>
    </rPh>
    <rPh sb="5" eb="6">
      <t>チ</t>
    </rPh>
    <phoneticPr fontId="4"/>
  </si>
  <si>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4"/>
  </si>
  <si>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4"/>
  </si>
  <si>
    <t>伝_出演費</t>
    <rPh sb="0" eb="1">
      <t>デン</t>
    </rPh>
    <rPh sb="2" eb="4">
      <t>シュツエン</t>
    </rPh>
    <rPh sb="4" eb="5">
      <t>ヒ</t>
    </rPh>
    <phoneticPr fontId="4"/>
  </si>
  <si>
    <t>作調（編曲）料</t>
    <rPh sb="0" eb="1">
      <t>サク</t>
    </rPh>
    <rPh sb="1" eb="2">
      <t>シラ</t>
    </rPh>
    <phoneticPr fontId="4"/>
  </si>
  <si>
    <t>伝_音楽費</t>
    <rPh sb="0" eb="1">
      <t>デン</t>
    </rPh>
    <rPh sb="2" eb="4">
      <t>オンガク</t>
    </rPh>
    <rPh sb="4" eb="5">
      <t>ヒ</t>
    </rPh>
    <phoneticPr fontId="4"/>
  </si>
  <si>
    <t>伝_文芸費</t>
    <rPh sb="0" eb="1">
      <t>デン</t>
    </rPh>
    <rPh sb="2" eb="4">
      <t>ブンゲイ</t>
    </rPh>
    <rPh sb="4" eb="5">
      <t>ヒ</t>
    </rPh>
    <phoneticPr fontId="4"/>
  </si>
  <si>
    <t>謝金</t>
    <rPh sb="0" eb="1">
      <t>シャ</t>
    </rPh>
    <rPh sb="1" eb="2">
      <t>キン</t>
    </rPh>
    <phoneticPr fontId="4"/>
  </si>
  <si>
    <t>旅費</t>
    <rPh sb="0" eb="1">
      <t>タビ</t>
    </rPh>
    <rPh sb="1" eb="2">
      <t>ヒ</t>
    </rPh>
    <phoneticPr fontId="4"/>
  </si>
  <si>
    <t>団体情報</t>
    <rPh sb="0" eb="2">
      <t>ダンタイ</t>
    </rPh>
    <rPh sb="2" eb="4">
      <t>ジョウホウ</t>
    </rPh>
    <phoneticPr fontId="5"/>
  </si>
  <si>
    <t>担当部署・所属</t>
    <rPh sb="0" eb="2">
      <t>タントウ</t>
    </rPh>
    <rPh sb="2" eb="4">
      <t>ブショ</t>
    </rPh>
    <rPh sb="5" eb="7">
      <t>ショゾク</t>
    </rPh>
    <phoneticPr fontId="4"/>
  </si>
  <si>
    <t>氏名</t>
    <phoneticPr fontId="4"/>
  </si>
  <si>
    <t>担当者e-mail</t>
    <rPh sb="0" eb="3">
      <t>タントウシャ</t>
    </rPh>
    <phoneticPr fontId="4"/>
  </si>
  <si>
    <t>電話番号</t>
    <rPh sb="0" eb="2">
      <t>デンワ</t>
    </rPh>
    <rPh sb="2" eb="4">
      <t>バンゴウ</t>
    </rPh>
    <phoneticPr fontId="4"/>
  </si>
  <si>
    <t>担当者情報</t>
    <rPh sb="0" eb="3">
      <t>タントウシャ</t>
    </rPh>
    <rPh sb="3" eb="5">
      <t>ジョウホウ</t>
    </rPh>
    <phoneticPr fontId="5"/>
  </si>
  <si>
    <t>助成金算定基礎経費の
合計額（①＋②＋③）</t>
    <rPh sb="11" eb="13">
      <t>ゴウケイ</t>
    </rPh>
    <rPh sb="13" eb="14">
      <t>ガク</t>
    </rPh>
    <phoneticPr fontId="4"/>
  </si>
  <si>
    <t>台本印刷費</t>
    <rPh sb="0" eb="2">
      <t>ダイホン</t>
    </rPh>
    <rPh sb="2" eb="4">
      <t>インサツ</t>
    </rPh>
    <rPh sb="4" eb="5">
      <t>ヒ</t>
    </rPh>
    <phoneticPr fontId="4"/>
  </si>
  <si>
    <t>助成金算定基礎経費</t>
    <phoneticPr fontId="6"/>
  </si>
  <si>
    <t>活動名</t>
    <rPh sb="0" eb="2">
      <t>カツドウ</t>
    </rPh>
    <rPh sb="2" eb="3">
      <t>メイ</t>
    </rPh>
    <phoneticPr fontId="12"/>
  </si>
  <si>
    <t>伝統芸能・大衆芸能の公開活動</t>
    <rPh sb="5" eb="9">
      <t>タイシュウゲイノウ</t>
    </rPh>
    <phoneticPr fontId="4"/>
  </si>
  <si>
    <t>活動区分</t>
    <phoneticPr fontId="4"/>
  </si>
  <si>
    <t>単価/円(税込)</t>
    <rPh sb="0" eb="2">
      <t>タンカ</t>
    </rPh>
    <rPh sb="3" eb="4">
      <t>エン</t>
    </rPh>
    <rPh sb="5" eb="7">
      <t>ゼイコ</t>
    </rPh>
    <phoneticPr fontId="4"/>
  </si>
  <si>
    <t>項目名</t>
    <rPh sb="0" eb="2">
      <t>コウモク</t>
    </rPh>
    <rPh sb="2" eb="3">
      <t>メイ</t>
    </rPh>
    <phoneticPr fontId="4"/>
  </si>
  <si>
    <t>記入要領</t>
    <phoneticPr fontId="4"/>
  </si>
  <si>
    <t>多_作品料</t>
    <rPh sb="0" eb="1">
      <t>タ</t>
    </rPh>
    <rPh sb="2" eb="5">
      <t>サクヒンリョウ</t>
    </rPh>
    <phoneticPr fontId="4"/>
  </si>
  <si>
    <t>作品借料</t>
    <rPh sb="0" eb="4">
      <t>サクヒンシャクリョウ</t>
    </rPh>
    <phoneticPr fontId="4"/>
  </si>
  <si>
    <t>作品保険料</t>
    <rPh sb="0" eb="2">
      <t>サクヒン</t>
    </rPh>
    <rPh sb="2" eb="5">
      <t>ホケンリョウ</t>
    </rPh>
    <phoneticPr fontId="4"/>
  </si>
  <si>
    <t>作品制作謝金</t>
    <rPh sb="0" eb="2">
      <t>サクヒン</t>
    </rPh>
    <rPh sb="2" eb="4">
      <t>セイサク</t>
    </rPh>
    <rPh sb="4" eb="6">
      <t>シャキン</t>
    </rPh>
    <phoneticPr fontId="4"/>
  </si>
  <si>
    <t>活動終了後、解体・撤去等によって主催者の財産とならない形態の展示品</t>
    <phoneticPr fontId="4"/>
  </si>
  <si>
    <t>作品制作材料費</t>
    <rPh sb="0" eb="2">
      <t>サクヒン</t>
    </rPh>
    <rPh sb="2" eb="4">
      <t>セイサク</t>
    </rPh>
    <rPh sb="4" eb="7">
      <t>ザイリョウヒ</t>
    </rPh>
    <phoneticPr fontId="4"/>
  </si>
  <si>
    <t>多_出演費</t>
    <rPh sb="0" eb="1">
      <t>タ</t>
    </rPh>
    <rPh sb="2" eb="4">
      <t>シュツエン</t>
    </rPh>
    <rPh sb="4" eb="5">
      <t>ヒ</t>
    </rPh>
    <phoneticPr fontId="4"/>
  </si>
  <si>
    <t>多_音楽費</t>
    <rPh sb="0" eb="1">
      <t>オオ</t>
    </rPh>
    <rPh sb="2" eb="4">
      <t>オンガク</t>
    </rPh>
    <rPh sb="4" eb="5">
      <t>ヒ</t>
    </rPh>
    <phoneticPr fontId="4"/>
  </si>
  <si>
    <t>多_文芸費</t>
    <rPh sb="0" eb="1">
      <t>オオ</t>
    </rPh>
    <rPh sb="2" eb="4">
      <t>ブンゲイ</t>
    </rPh>
    <rPh sb="4" eb="5">
      <t>ヒ</t>
    </rPh>
    <phoneticPr fontId="4"/>
  </si>
  <si>
    <t>脚本料</t>
    <rPh sb="0" eb="2">
      <t>キャクホン</t>
    </rPh>
    <phoneticPr fontId="4"/>
  </si>
  <si>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4"/>
  </si>
  <si>
    <t>かつら（床山）費</t>
    <rPh sb="4" eb="6">
      <t>トコヤマ</t>
    </rPh>
    <rPh sb="7" eb="8">
      <t>ヒ</t>
    </rPh>
    <phoneticPr fontId="4"/>
  </si>
  <si>
    <t>来場者向け</t>
    <rPh sb="0" eb="3">
      <t>ライジョウシャ</t>
    </rPh>
    <rPh sb="3" eb="4">
      <t>ム</t>
    </rPh>
    <phoneticPr fontId="4"/>
  </si>
  <si>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4"/>
  </si>
  <si>
    <t>ネット配信等に係る経費（公演の模様（ダイジェストは除く）のネット配信、DVD等への記録・作成費を計上可）</t>
    <phoneticPr fontId="4"/>
  </si>
  <si>
    <t>市区町村～番地（建物名含む）</t>
    <rPh sb="0" eb="4">
      <t>シクチョウソン</t>
    </rPh>
    <rPh sb="5" eb="7">
      <t>バンチ</t>
    </rPh>
    <rPh sb="8" eb="10">
      <t>タテモノ</t>
    </rPh>
    <rPh sb="10" eb="11">
      <t>メイ</t>
    </rPh>
    <rPh sb="11" eb="12">
      <t>フク</t>
    </rPh>
    <phoneticPr fontId="4"/>
  </si>
  <si>
    <t>単価/円（税込）</t>
  </si>
  <si>
    <t>総表</t>
    <rPh sb="0" eb="2">
      <t>ソウヒョウ</t>
    </rPh>
    <phoneticPr fontId="4"/>
  </si>
  <si>
    <t>（ハ）助成金の額</t>
    <rPh sb="3" eb="6">
      <t>ジョセイキン</t>
    </rPh>
    <rPh sb="7" eb="8">
      <t>ガク</t>
    </rPh>
    <phoneticPr fontId="4"/>
  </si>
  <si>
    <t>収入総額（イ＋ロ＋ハ）</t>
    <phoneticPr fontId="4"/>
  </si>
  <si>
    <t>令和　年　月　日</t>
    <rPh sb="0" eb="2">
      <t>レイワ</t>
    </rPh>
    <rPh sb="3" eb="4">
      <t>ネン</t>
    </rPh>
    <rPh sb="5" eb="6">
      <t>ガツ</t>
    </rPh>
    <rPh sb="7" eb="8">
      <t>ニチ</t>
    </rPh>
    <phoneticPr fontId="4"/>
  </si>
  <si>
    <t>独立行政法人日本芸術文化振興会理事長　殿</t>
    <phoneticPr fontId="4"/>
  </si>
  <si>
    <t>←チラシ等の広報に使用される具体的な活動名と
フリガナを記入してください。</t>
    <phoneticPr fontId="4"/>
  </si>
  <si>
    <t>←水色のセルは自動で入力されますので、
　記入は不要です。</t>
    <rPh sb="1" eb="3">
      <t>ミズイロ</t>
    </rPh>
    <rPh sb="7" eb="9">
      <t>ジドウ</t>
    </rPh>
    <rPh sb="10" eb="12">
      <t>ニュウリョク</t>
    </rPh>
    <rPh sb="21" eb="23">
      <t>キニュウ</t>
    </rPh>
    <rPh sb="24" eb="26">
      <t>フヨウ</t>
    </rPh>
    <phoneticPr fontId="4"/>
  </si>
  <si>
    <t>水色のセルは自動で入力されますので、
記入は不要です。</t>
    <phoneticPr fontId="4"/>
  </si>
  <si>
    <t>※総表に記入した情報が反映されます。</t>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</si>
  <si>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2"/>
  </si>
  <si>
    <t>・実施時期、実施回数、実施会場</t>
    <rPh sb="1" eb="5">
      <t>ジッシジキ</t>
    </rPh>
    <rPh sb="11" eb="13">
      <t>ジッシ</t>
    </rPh>
    <rPh sb="13" eb="15">
      <t>カイジョウ</t>
    </rPh>
    <phoneticPr fontId="12"/>
  </si>
  <si>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2"/>
  </si>
  <si>
    <t>・共催者、共同制作者</t>
    <rPh sb="1" eb="4">
      <t>キョウサイシャ</t>
    </rPh>
    <rPh sb="5" eb="7">
      <t>キョウドウ</t>
    </rPh>
    <rPh sb="7" eb="9">
      <t>セイサク</t>
    </rPh>
    <rPh sb="9" eb="10">
      <t>シャ</t>
    </rPh>
    <phoneticPr fontId="12"/>
  </si>
  <si>
    <t>・使用席数</t>
    <rPh sb="1" eb="3">
      <t>シヨウ</t>
    </rPh>
    <rPh sb="3" eb="5">
      <t>セキスウ</t>
    </rPh>
    <phoneticPr fontId="4"/>
  </si>
  <si>
    <t>・入場券の券種</t>
    <rPh sb="1" eb="4">
      <t>ニュウジョウケン</t>
    </rPh>
    <rPh sb="5" eb="7">
      <t>ケンシュ</t>
    </rPh>
    <phoneticPr fontId="4"/>
  </si>
  <si>
    <t>・入場券の単価</t>
    <rPh sb="1" eb="4">
      <t>ニュウジョウケン</t>
    </rPh>
    <rPh sb="5" eb="7">
      <t>タンカ</t>
    </rPh>
    <phoneticPr fontId="4"/>
  </si>
  <si>
    <t>←水色のセルは自動で入力されますので、</t>
    <rPh sb="1" eb="3">
      <t>ミズイロ</t>
    </rPh>
    <rPh sb="7" eb="9">
      <t>ジドウ</t>
    </rPh>
    <rPh sb="10" eb="12">
      <t>ニュウリョク</t>
    </rPh>
    <phoneticPr fontId="4"/>
  </si>
  <si>
    <t>　記入は不要です。</t>
    <phoneticPr fontId="4"/>
  </si>
  <si>
    <t>様式第１３号（第１５条関係）</t>
    <rPh sb="0" eb="2">
      <t>ヨウシキ</t>
    </rPh>
    <rPh sb="2" eb="3">
      <t>ダイ</t>
    </rPh>
    <rPh sb="5" eb="6">
      <t>ゴウ</t>
    </rPh>
    <rPh sb="7" eb="8">
      <t>ダイ</t>
    </rPh>
    <rPh sb="10" eb="11">
      <t>ジョウ</t>
    </rPh>
    <rPh sb="11" eb="13">
      <t>カンケイ</t>
    </rPh>
    <phoneticPr fontId="4"/>
  </si>
  <si>
    <t>《記入時の注意点》</t>
    <rPh sb="1" eb="3">
      <t>キニュウ</t>
    </rPh>
    <rPh sb="3" eb="4">
      <t>ジ</t>
    </rPh>
    <rPh sb="5" eb="8">
      <t>チュウイテン</t>
    </rPh>
    <phoneticPr fontId="12"/>
  </si>
  <si>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12"/>
  </si>
  <si>
    <t>・「交付申請書総表貼付け欄」に、ご提出いただいた交付申請書の総表を貼り付けてください。実績報告書の一部のセルに、内容が自動反映されます。</t>
    <rPh sb="2" eb="7">
      <t>コウフシンセイショ</t>
    </rPh>
    <rPh sb="7" eb="9">
      <t>ソウヒョウ</t>
    </rPh>
    <rPh sb="9" eb="11">
      <t>ハリツ</t>
    </rPh>
    <rPh sb="12" eb="13">
      <t>ラン</t>
    </rPh>
    <rPh sb="17" eb="19">
      <t>テイシュツ</t>
    </rPh>
    <rPh sb="24" eb="29">
      <t>コウフシンセイショ</t>
    </rPh>
    <rPh sb="30" eb="32">
      <t>ソウヒョウ</t>
    </rPh>
    <rPh sb="33" eb="34">
      <t>ハ</t>
    </rPh>
    <rPh sb="35" eb="36">
      <t>ツ</t>
    </rPh>
    <phoneticPr fontId="12"/>
  </si>
  <si>
    <r>
      <t>《貼り付けの方法》</t>
    </r>
    <r>
      <rPr>
        <sz val="11"/>
        <color rgb="FFFF0000"/>
        <rFont val="游ゴシック"/>
        <family val="3"/>
        <charset val="128"/>
        <scheme val="minor"/>
      </rPr>
      <t>※非表示行（56～58行目）も反映されますので、必ず以下の方法で貼り付けをお願いします。</t>
    </r>
    <rPh sb="1" eb="2">
      <t>ハ</t>
    </rPh>
    <rPh sb="3" eb="4">
      <t>ツ</t>
    </rPh>
    <rPh sb="6" eb="8">
      <t>ホウホウ</t>
    </rPh>
    <rPh sb="20" eb="22">
      <t>ギョウメ</t>
    </rPh>
    <phoneticPr fontId="12"/>
  </si>
  <si>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12"/>
  </si>
  <si>
    <t>②シートが全選択された状態で、右クリック→コピーを選択する。</t>
    <rPh sb="5" eb="8">
      <t>ゼンセンタク</t>
    </rPh>
    <rPh sb="11" eb="13">
      <t>ジョウタイ</t>
    </rPh>
    <rPh sb="15" eb="16">
      <t>ミギ</t>
    </rPh>
    <rPh sb="25" eb="27">
      <t>センタク</t>
    </rPh>
    <phoneticPr fontId="12"/>
  </si>
  <si>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12"/>
  </si>
  <si>
    <t>※交付申請書の総表の一部の行を削除している場合、行がずれますので、行数を合わせる等対応をお願いいたします。</t>
    <phoneticPr fontId="12"/>
  </si>
  <si>
    <t>助成対象経費の増減率</t>
    <rPh sb="0" eb="2">
      <t>ジョセイ</t>
    </rPh>
    <rPh sb="2" eb="4">
      <t>タイショウ</t>
    </rPh>
    <rPh sb="4" eb="6">
      <t>ケイヒ</t>
    </rPh>
    <rPh sb="7" eb="9">
      <t>ゾウゲン</t>
    </rPh>
    <rPh sb="9" eb="10">
      <t>リツ</t>
    </rPh>
    <phoneticPr fontId="4"/>
  </si>
  <si>
    <t>変更理由書等の提出</t>
    <rPh sb="0" eb="5">
      <t>ヘンコウリユウショ</t>
    </rPh>
    <rPh sb="5" eb="6">
      <t>トウ</t>
    </rPh>
    <rPh sb="7" eb="9">
      <t>テイシュツ</t>
    </rPh>
    <phoneticPr fontId="4"/>
  </si>
  <si>
    <t>金額（円）</t>
    <phoneticPr fontId="4"/>
  </si>
  <si>
    <t>（円）</t>
    <phoneticPr fontId="6"/>
  </si>
  <si>
    <t>小計（円）</t>
  </si>
  <si>
    <t>収入合計（円）</t>
    <rPh sb="0" eb="2">
      <t>シュウニュウ</t>
    </rPh>
    <rPh sb="2" eb="4">
      <t>ゴウケイ</t>
    </rPh>
    <phoneticPr fontId="4"/>
  </si>
  <si>
    <t>小計（円）</t>
    <rPh sb="0" eb="2">
      <t>ショウケイ</t>
    </rPh>
    <rPh sb="3" eb="4">
      <t>エン</t>
    </rPh>
    <phoneticPr fontId="4"/>
  </si>
  <si>
    <t>【収入決算】</t>
    <rPh sb="1" eb="3">
      <t>シュウニュウ</t>
    </rPh>
    <rPh sb="3" eb="5">
      <t>ケッサン</t>
    </rPh>
    <phoneticPr fontId="9"/>
  </si>
  <si>
    <t>【支出決算】</t>
    <rPh sb="1" eb="3">
      <t>シシュツ</t>
    </rPh>
    <rPh sb="2" eb="3">
      <t>シュウシ</t>
    </rPh>
    <rPh sb="3" eb="5">
      <t>ケッサン</t>
    </rPh>
    <phoneticPr fontId="9"/>
  </si>
  <si>
    <t>※助成金は、団体名義の口座に銀行振込でお支払いいたします。団体名以外の口座（代表者個人名等）への振込はできません。</t>
  </si>
  <si>
    <t xml:space="preserve">様式第１２号（第１４条関係）
</t>
    <phoneticPr fontId="4"/>
  </si>
  <si>
    <t>助成金支払申請書</t>
    <rPh sb="0" eb="3">
      <t>ジョセイキン</t>
    </rPh>
    <rPh sb="3" eb="5">
      <t>シハライ</t>
    </rPh>
    <rPh sb="5" eb="8">
      <t>シンセイショ</t>
    </rPh>
    <phoneticPr fontId="4"/>
  </si>
  <si>
    <t>※総表に記入した情報が反映されます。</t>
    <rPh sb="1" eb="3">
      <t>ソウヒョウ</t>
    </rPh>
    <rPh sb="4" eb="6">
      <t>キニュウ</t>
    </rPh>
    <rPh sb="8" eb="10">
      <t>ジョウホウ</t>
    </rPh>
    <rPh sb="11" eb="13">
      <t>ハンエイ</t>
    </rPh>
    <phoneticPr fontId="12"/>
  </si>
  <si>
    <t/>
  </si>
  <si>
    <t>独立行政法人日本芸術文化振興会理事長 殿</t>
    <phoneticPr fontId="4"/>
  </si>
  <si>
    <t>〒</t>
    <phoneticPr fontId="4"/>
  </si>
  <si>
    <t>-</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</si>
  <si>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</si>
  <si>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</si>
  <si>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</si>
  <si>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</si>
  <si>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</si>
  <si>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※総表に記入した情報が反映されます。</t>
  </si>
  <si>
    <t>２　助成金の額 　</t>
    <phoneticPr fontId="12"/>
  </si>
  <si>
    <t>概算払：</t>
    <rPh sb="0" eb="2">
      <t>ガイサン</t>
    </rPh>
    <rPh sb="2" eb="3">
      <t>バラ</t>
    </rPh>
    <phoneticPr fontId="12"/>
  </si>
  <si>
    <t>要入力</t>
  </si>
  <si>
    <t>３　助成金振込先</t>
    <phoneticPr fontId="12"/>
  </si>
  <si>
    <t>（１）金融機関名</t>
  </si>
  <si>
    <t>〇〇銀行</t>
    <rPh sb="2" eb="4">
      <t>ギンコウ</t>
    </rPh>
    <phoneticPr fontId="12"/>
  </si>
  <si>
    <t>（２）支店名</t>
  </si>
  <si>
    <t>○○支店</t>
    <rPh sb="2" eb="4">
      <t>シテン</t>
    </rPh>
    <phoneticPr fontId="12"/>
  </si>
  <si>
    <t>店番号</t>
  </si>
  <si>
    <t>（３）口座種別</t>
  </si>
  <si>
    <t>普通</t>
  </si>
  <si>
    <t>（４）口座番号</t>
  </si>
  <si>
    <t>　　　口座名義（ｶﾀｶﾅ）</t>
    <phoneticPr fontId="12"/>
  </si>
  <si>
    <t>※通帳の表紙裏に記載のｶﾀｶﾅをそのまま記入してください。</t>
    <rPh sb="1" eb="3">
      <t>ツウチョウ</t>
    </rPh>
    <rPh sb="4" eb="7">
      <t>ヒョウシウラ</t>
    </rPh>
    <rPh sb="8" eb="10">
      <t>キサイ</t>
    </rPh>
    <rPh sb="20" eb="22">
      <t>キニュウ</t>
    </rPh>
    <phoneticPr fontId="12"/>
  </si>
  <si>
    <t>（５）口座名義</t>
    <phoneticPr fontId="12"/>
  </si>
  <si>
    <t>※口座情報が確認できる書類（通帳表紙、表紙裏の写し等）を併せてご提出ください。</t>
    <phoneticPr fontId="12"/>
  </si>
  <si>
    <t>⑤「交付申請書総表貼付け欄」に、交付申請書総表の内容が反映される。</t>
    <rPh sb="2" eb="9">
      <t>コウフシンセイショソウヒョウ</t>
    </rPh>
    <rPh sb="16" eb="21">
      <t>コウフシンセイショ</t>
    </rPh>
    <rPh sb="21" eb="23">
      <t>ソウヒョウ</t>
    </rPh>
    <rPh sb="24" eb="26">
      <t>ナイヨウ</t>
    </rPh>
    <rPh sb="27" eb="29">
      <t>ハンエイ</t>
    </rPh>
    <phoneticPr fontId="12"/>
  </si>
  <si>
    <t>別紙　当日来場者数内訳</t>
    <rPh sb="0" eb="2">
      <t>ベッシ</t>
    </rPh>
    <rPh sb="3" eb="5">
      <t>トウジツ</t>
    </rPh>
    <rPh sb="5" eb="7">
      <t>ライジョウ</t>
    </rPh>
    <rPh sb="7" eb="8">
      <t>シャ</t>
    </rPh>
    <rPh sb="8" eb="9">
      <t>スウ</t>
    </rPh>
    <rPh sb="9" eb="11">
      <t>ウチワケ</t>
    </rPh>
    <phoneticPr fontId="49"/>
  </si>
  <si>
    <t>　助成対象団体名</t>
    <rPh sb="1" eb="3">
      <t>ジョセイ</t>
    </rPh>
    <rPh sb="3" eb="5">
      <t>タイショウ</t>
    </rPh>
    <rPh sb="5" eb="7">
      <t>ダンタイ</t>
    </rPh>
    <rPh sb="7" eb="8">
      <t>メイ</t>
    </rPh>
    <phoneticPr fontId="49"/>
  </si>
  <si>
    <t>　助成対象活動名</t>
    <rPh sb="1" eb="3">
      <t>ジョセイ</t>
    </rPh>
    <rPh sb="3" eb="5">
      <t>タイショウ</t>
    </rPh>
    <rPh sb="5" eb="7">
      <t>カツドウ</t>
    </rPh>
    <rPh sb="7" eb="8">
      <t>メイ</t>
    </rPh>
    <phoneticPr fontId="49"/>
  </si>
  <si>
    <t>総使用席数合計</t>
    <rPh sb="0" eb="1">
      <t>ソウ</t>
    </rPh>
    <rPh sb="1" eb="3">
      <t>シヨウ</t>
    </rPh>
    <rPh sb="3" eb="5">
      <t>セキスウ</t>
    </rPh>
    <rPh sb="5" eb="7">
      <t>ゴウケイ</t>
    </rPh>
    <phoneticPr fontId="49"/>
  </si>
  <si>
    <t>有料来場者数合計</t>
    <rPh sb="0" eb="2">
      <t>ユウリョウ</t>
    </rPh>
    <rPh sb="2" eb="5">
      <t>ライジョウシャ</t>
    </rPh>
    <rPh sb="5" eb="6">
      <t>スウ</t>
    </rPh>
    <rPh sb="6" eb="8">
      <t>ゴウケイ</t>
    </rPh>
    <phoneticPr fontId="49"/>
  </si>
  <si>
    <t>総来場者数合計</t>
    <rPh sb="0" eb="1">
      <t>ソウ</t>
    </rPh>
    <rPh sb="1" eb="4">
      <t>ライジョウシャ</t>
    </rPh>
    <rPh sb="4" eb="5">
      <t>スウ</t>
    </rPh>
    <rPh sb="5" eb="7">
      <t>ゴウケイ</t>
    </rPh>
    <phoneticPr fontId="49"/>
  </si>
  <si>
    <t>有料来場率</t>
    <rPh sb="0" eb="2">
      <t>ユウリョウ</t>
    </rPh>
    <rPh sb="2" eb="4">
      <t>ライジョウ</t>
    </rPh>
    <rPh sb="4" eb="5">
      <t>リツ</t>
    </rPh>
    <phoneticPr fontId="49"/>
  </si>
  <si>
    <t>総来場率</t>
    <rPh sb="0" eb="1">
      <t>ソウ</t>
    </rPh>
    <rPh sb="1" eb="3">
      <t>ライジョウ</t>
    </rPh>
    <rPh sb="3" eb="4">
      <t>リツ</t>
    </rPh>
    <phoneticPr fontId="49"/>
  </si>
  <si>
    <t>会場名</t>
    <rPh sb="0" eb="2">
      <t>カイジョウ</t>
    </rPh>
    <rPh sb="2" eb="3">
      <t>メイ</t>
    </rPh>
    <phoneticPr fontId="49"/>
  </si>
  <si>
    <t>使用席数</t>
    <rPh sb="0" eb="2">
      <t>シヨウ</t>
    </rPh>
    <rPh sb="2" eb="4">
      <t>セキスウ</t>
    </rPh>
    <phoneticPr fontId="49"/>
  </si>
  <si>
    <t>公演回数</t>
    <rPh sb="0" eb="2">
      <t>コウエン</t>
    </rPh>
    <rPh sb="2" eb="4">
      <t>カイスウ</t>
    </rPh>
    <phoneticPr fontId="49"/>
  </si>
  <si>
    <t>総使用席数</t>
    <rPh sb="0" eb="1">
      <t>ソウ</t>
    </rPh>
    <rPh sb="1" eb="3">
      <t>シヨウ</t>
    </rPh>
    <rPh sb="3" eb="5">
      <t>セキスウ</t>
    </rPh>
    <phoneticPr fontId="49"/>
  </si>
  <si>
    <t>×</t>
    <phoneticPr fontId="49"/>
  </si>
  <si>
    <t>=</t>
    <phoneticPr fontId="49"/>
  </si>
  <si>
    <t>公演日</t>
    <rPh sb="0" eb="2">
      <t>コウエン</t>
    </rPh>
    <rPh sb="2" eb="3">
      <t>ビ</t>
    </rPh>
    <phoneticPr fontId="49"/>
  </si>
  <si>
    <t>曜</t>
    <rPh sb="0" eb="1">
      <t>ヒカリ</t>
    </rPh>
    <phoneticPr fontId="49"/>
  </si>
  <si>
    <t>開演時間</t>
    <rPh sb="0" eb="2">
      <t>カイエン</t>
    </rPh>
    <rPh sb="2" eb="4">
      <t>ジカン</t>
    </rPh>
    <phoneticPr fontId="49"/>
  </si>
  <si>
    <t>有料来場者数</t>
    <rPh sb="0" eb="2">
      <t>ユウリョウ</t>
    </rPh>
    <rPh sb="2" eb="5">
      <t>ライジョウシャ</t>
    </rPh>
    <rPh sb="5" eb="6">
      <t>スウ</t>
    </rPh>
    <phoneticPr fontId="49"/>
  </si>
  <si>
    <t>招待来場者数</t>
    <rPh sb="0" eb="2">
      <t>ショウタイ</t>
    </rPh>
    <rPh sb="2" eb="5">
      <t>ライジョウシャ</t>
    </rPh>
    <rPh sb="5" eb="6">
      <t>スウ</t>
    </rPh>
    <phoneticPr fontId="49"/>
  </si>
  <si>
    <t>合計（総来場者数）</t>
    <rPh sb="0" eb="2">
      <t>ゴウケイ</t>
    </rPh>
    <rPh sb="3" eb="4">
      <t>ソウ</t>
    </rPh>
    <rPh sb="4" eb="6">
      <t>ライジョウ</t>
    </rPh>
    <rPh sb="6" eb="7">
      <t>シャ</t>
    </rPh>
    <rPh sb="7" eb="8">
      <t>スウ</t>
    </rPh>
    <phoneticPr fontId="49"/>
  </si>
  <si>
    <t>248</t>
    <phoneticPr fontId="49"/>
  </si>
  <si>
    <t>＋</t>
    <phoneticPr fontId="49"/>
  </si>
  <si>
    <t>44</t>
    <phoneticPr fontId="49"/>
  </si>
  <si>
    <t>＝</t>
    <phoneticPr fontId="49"/>
  </si>
  <si>
    <t>合計</t>
    <rPh sb="0" eb="2">
      <t>ゴウケイ</t>
    </rPh>
    <phoneticPr fontId="49"/>
  </si>
  <si>
    <t>＋</t>
  </si>
  <si>
    <t>※要望書からの変更はできません。
交付申請書総表貼付け欄の情報が反映されます。</t>
    <rPh sb="17" eb="24">
      <t>コウフシンセイショソウヒョウ</t>
    </rPh>
    <rPh sb="24" eb="26">
      <t>ハリツ</t>
    </rPh>
    <rPh sb="27" eb="28">
      <t>ラン</t>
    </rPh>
    <rPh sb="29" eb="31">
      <t>ジョウホウ</t>
    </rPh>
    <rPh sb="32" eb="34">
      <t>ハンエイ</t>
    </rPh>
    <phoneticPr fontId="4"/>
  </si>
  <si>
    <t>木</t>
    <rPh sb="0" eb="1">
      <t>モク</t>
    </rPh>
    <phoneticPr fontId="49"/>
  </si>
  <si>
    <t>により助成金の交付の決定を受けた助成対象活動の</t>
    <phoneticPr fontId="4"/>
  </si>
  <si>
    <t>実績について、芸術文化振興基金助成金交付要綱第１５条第１項の規定に基づき、下記のとおり報告します。</t>
    <phoneticPr fontId="4"/>
  </si>
  <si>
    <t>←提出日をご入力ください。</t>
    <rPh sb="1" eb="3">
      <t>テイシュツ</t>
    </rPh>
    <rPh sb="6" eb="8">
      <t>ニュウリョク</t>
    </rPh>
    <phoneticPr fontId="4"/>
  </si>
  <si>
    <t>本活動の成果
・助成の成果</t>
    <rPh sb="0" eb="1">
      <t>ホン</t>
    </rPh>
    <rPh sb="1" eb="3">
      <t>カツドウ</t>
    </rPh>
    <rPh sb="4" eb="6">
      <t>セイカ</t>
    </rPh>
    <rPh sb="8" eb="10">
      <t>ジョセイ</t>
    </rPh>
    <rPh sb="11" eb="13">
      <t>セイカ</t>
    </rPh>
    <phoneticPr fontId="12"/>
  </si>
  <si>
    <t>令和６年度　芸術文化振興基金
助 成 対 象 活 動 実 績 報 告 書</t>
    <rPh sb="15" eb="16">
      <t>スケ</t>
    </rPh>
    <rPh sb="17" eb="18">
      <t>シゲル</t>
    </rPh>
    <rPh sb="19" eb="20">
      <t>タイ</t>
    </rPh>
    <rPh sb="21" eb="22">
      <t>ゾウ</t>
    </rPh>
    <rPh sb="23" eb="24">
      <t>カツ</t>
    </rPh>
    <rPh sb="25" eb="26">
      <t>ドウ</t>
    </rPh>
    <rPh sb="27" eb="28">
      <t>ジツ</t>
    </rPh>
    <rPh sb="29" eb="30">
      <t>イサオ</t>
    </rPh>
    <rPh sb="31" eb="32">
      <t>ホウ</t>
    </rPh>
    <rPh sb="33" eb="34">
      <t>コク</t>
    </rPh>
    <rPh sb="35" eb="36">
      <t>ショ</t>
    </rPh>
    <phoneticPr fontId="4"/>
  </si>
  <si>
    <r>
      <t xml:space="preserve">書類送付先
</t>
    </r>
    <r>
      <rPr>
        <sz val="11"/>
        <rFont val="ＭＳ ゴシック"/>
        <family val="3"/>
        <charset val="128"/>
      </rPr>
      <t>※団体住所と同一
の場合は</t>
    </r>
    <r>
      <rPr>
        <u/>
        <sz val="11"/>
        <rFont val="ＭＳ ゴシック"/>
        <family val="3"/>
        <charset val="128"/>
      </rPr>
      <t>記入不要</t>
    </r>
    <phoneticPr fontId="4"/>
  </si>
  <si>
    <t>市区町村～番地（建物名含む）</t>
    <rPh sb="0" eb="4">
      <t>シクチョウソン</t>
    </rPh>
    <rPh sb="5" eb="7">
      <t>バンチ</t>
    </rPh>
    <rPh sb="8" eb="12">
      <t>タテモノメイフク</t>
    </rPh>
    <phoneticPr fontId="4"/>
  </si>
  <si>
    <t>受取人氏名等</t>
    <rPh sb="0" eb="3">
      <t>ウケトリニン</t>
    </rPh>
    <rPh sb="3" eb="5">
      <t>シメイ</t>
    </rPh>
    <rPh sb="5" eb="6">
      <t>トウ</t>
    </rPh>
    <phoneticPr fontId="4"/>
  </si>
  <si>
    <t>団体名</t>
    <phoneticPr fontId="4"/>
  </si>
  <si>
    <t>活動名</t>
    <rPh sb="0" eb="2">
      <t>カツドウ</t>
    </rPh>
    <rPh sb="2" eb="3">
      <t>メイ</t>
    </rPh>
    <phoneticPr fontId="4"/>
  </si>
  <si>
    <t>←練習・仕込み・ばらしの期間は記入せず、
　公演期間を記入してください。(2024/4/1～2025/3/31）
　活動が1日の場合は同じ日付をご記入ください。</t>
    <phoneticPr fontId="4"/>
  </si>
  <si>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4"/>
  </si>
  <si>
    <t>会場の席数と売止席数をご入力ください。</t>
    <rPh sb="0" eb="2">
      <t>カイジョウ</t>
    </rPh>
    <rPh sb="3" eb="5">
      <t>セキスウ</t>
    </rPh>
    <rPh sb="6" eb="8">
      <t>ウリドメ</t>
    </rPh>
    <rPh sb="8" eb="10">
      <t>セキスウ</t>
    </rPh>
    <rPh sb="12" eb="14">
      <t>ニュウリョク</t>
    </rPh>
    <phoneticPr fontId="4"/>
  </si>
  <si>
    <t>他の部分は自動で入ります。</t>
    <phoneticPr fontId="4"/>
  </si>
  <si>
    <t xml:space="preserve">有料入場率が100%を超えている場合は使用座席数、
</t>
    <rPh sb="0" eb="2">
      <t>ユウリョウ</t>
    </rPh>
    <rPh sb="2" eb="4">
      <t>ニュウジョウ</t>
    </rPh>
    <rPh sb="4" eb="5">
      <t>リツ</t>
    </rPh>
    <rPh sb="11" eb="12">
      <t>コ</t>
    </rPh>
    <rPh sb="16" eb="18">
      <t>バアイ</t>
    </rPh>
    <rPh sb="19" eb="21">
      <t>シヨウ</t>
    </rPh>
    <rPh sb="21" eb="24">
      <t>ザセキスウ</t>
    </rPh>
    <phoneticPr fontId="9"/>
  </si>
  <si>
    <t>公演回数、チケットの枚数を再度ご確認ください。</t>
    <phoneticPr fontId="9"/>
  </si>
  <si>
    <t>　席種　ペアチケット（5,000円）</t>
    <phoneticPr fontId="9"/>
  </si>
  <si>
    <t>ペアチケット5,000円を20枚販売した場合、下記のように記載をお願いいたします。</t>
    <rPh sb="16" eb="18">
      <t>ハンバイ</t>
    </rPh>
    <phoneticPr fontId="9"/>
  </si>
  <si>
    <t>　単価　2,500</t>
    <phoneticPr fontId="9"/>
  </si>
  <si>
    <t>以下の項目に大幅な変更がある場合、「変更理由書」の提出が必要です。</t>
    <phoneticPr fontId="9"/>
  </si>
  <si>
    <t xml:space="preserve">会場が複数の場合は選択→  </t>
    <rPh sb="0" eb="2">
      <t>カイジョウ</t>
    </rPh>
    <rPh sb="3" eb="5">
      <t>フクスウ</t>
    </rPh>
    <rPh sb="6" eb="8">
      <t>バアイ</t>
    </rPh>
    <rPh sb="9" eb="11">
      <t>センタク</t>
    </rPh>
    <phoneticPr fontId="4"/>
  </si>
  <si>
    <t>※複数会場の公演でない場合は、記入不要</t>
    <rPh sb="1" eb="5">
      <t>フクスウカイジョウ</t>
    </rPh>
    <rPh sb="6" eb="8">
      <t>コウエン</t>
    </rPh>
    <rPh sb="11" eb="13">
      <t>バアイ</t>
    </rPh>
    <rPh sb="15" eb="17">
      <t>キニュウ</t>
    </rPh>
    <rPh sb="17" eb="19">
      <t>フヨウ</t>
    </rPh>
    <phoneticPr fontId="8"/>
  </si>
  <si>
    <t>売止席数</t>
    <rPh sb="0" eb="1">
      <t>ウリ</t>
    </rPh>
    <rPh sb="1" eb="2">
      <t>ドメ</t>
    </rPh>
    <rPh sb="2" eb="4">
      <t>セキスウ</t>
    </rPh>
    <phoneticPr fontId="4"/>
  </si>
  <si>
    <t>感染症対策</t>
    <rPh sb="0" eb="5">
      <t>カンセンショウタイサク</t>
    </rPh>
    <phoneticPr fontId="4"/>
  </si>
  <si>
    <t>内容詳細</t>
    <rPh sb="0" eb="4">
      <t>ナイヨウショウサイ</t>
    </rPh>
    <phoneticPr fontId="4"/>
  </si>
  <si>
    <t>支払い先</t>
    <rPh sb="0" eb="2">
      <t>シハラ</t>
    </rPh>
    <rPh sb="3" eb="4">
      <t>サキ</t>
    </rPh>
    <phoneticPr fontId="4"/>
  </si>
  <si>
    <t>（例）2024年5月25日</t>
    <rPh sb="1" eb="2">
      <t>レイ</t>
    </rPh>
    <rPh sb="7" eb="8">
      <t>ネン</t>
    </rPh>
    <rPh sb="9" eb="10">
      <t>ガツ</t>
    </rPh>
    <rPh sb="12" eb="13">
      <t>ニチ</t>
    </rPh>
    <phoneticPr fontId="49"/>
  </si>
  <si>
    <t>令和６年度芸術文化振興基金</t>
    <rPh sb="0" eb="2">
      <t>レイワ</t>
    </rPh>
    <rPh sb="3" eb="5">
      <t>ネンド</t>
    </rPh>
    <rPh sb="5" eb="7">
      <t>ゲイジュツ</t>
    </rPh>
    <rPh sb="7" eb="9">
      <t>ブンカ</t>
    </rPh>
    <rPh sb="9" eb="11">
      <t>シンコウ</t>
    </rPh>
    <rPh sb="11" eb="13">
      <t>キキン</t>
    </rPh>
    <phoneticPr fontId="4"/>
  </si>
  <si>
    <t>その他出演料</t>
    <rPh sb="2" eb="3">
      <t>タ</t>
    </rPh>
    <phoneticPr fontId="4"/>
  </si>
  <si>
    <t>副指揮料を含む</t>
    <rPh sb="0" eb="3">
      <t>フクシキ</t>
    </rPh>
    <rPh sb="3" eb="4">
      <t>リョウ</t>
    </rPh>
    <rPh sb="5" eb="6">
      <t>フク</t>
    </rPh>
    <phoneticPr fontId="4"/>
  </si>
  <si>
    <t>写譜料含む</t>
    <rPh sb="0" eb="2">
      <t>シャフ</t>
    </rPh>
    <rPh sb="2" eb="3">
      <t>リョウ</t>
    </rPh>
    <rPh sb="3" eb="4">
      <t>フク</t>
    </rPh>
    <phoneticPr fontId="4"/>
  </si>
  <si>
    <t>コレペティ料</t>
    <phoneticPr fontId="4"/>
  </si>
  <si>
    <t>楽譜製作料</t>
    <rPh sb="0" eb="2">
      <t>ガクフ</t>
    </rPh>
    <rPh sb="2" eb="4">
      <t>セイサク</t>
    </rPh>
    <rPh sb="4" eb="5">
      <t>リョウ</t>
    </rPh>
    <phoneticPr fontId="4"/>
  </si>
  <si>
    <t>楽譜借料</t>
    <phoneticPr fontId="4"/>
  </si>
  <si>
    <t>脚色料・補綴料</t>
    <rPh sb="0" eb="2">
      <t>キャクショク</t>
    </rPh>
    <rPh sb="2" eb="3">
      <t>リョウ</t>
    </rPh>
    <phoneticPr fontId="4"/>
  </si>
  <si>
    <t>字幕原稿作成・翻訳料</t>
    <rPh sb="4" eb="6">
      <t>サクセイ</t>
    </rPh>
    <rPh sb="7" eb="9">
      <t>ホンヤク</t>
    </rPh>
    <phoneticPr fontId="4"/>
  </si>
  <si>
    <t>音_文芸費</t>
  </si>
  <si>
    <t>音声ガイド原稿作成・翻訳料</t>
    <rPh sb="0" eb="2">
      <t>オンセイ</t>
    </rPh>
    <rPh sb="5" eb="7">
      <t>ゲンコウ</t>
    </rPh>
    <rPh sb="7" eb="9">
      <t>サクセイ</t>
    </rPh>
    <rPh sb="10" eb="13">
      <t>ホンヤクリョウ</t>
    </rPh>
    <phoneticPr fontId="4"/>
  </si>
  <si>
    <t>各種指導料</t>
    <rPh sb="0" eb="2">
      <t>カクシュ</t>
    </rPh>
    <rPh sb="2" eb="5">
      <t>シドウリョウ</t>
    </rPh>
    <phoneticPr fontId="4"/>
  </si>
  <si>
    <t>権利等使用料</t>
    <rPh sb="0" eb="2">
      <t>ケンリ</t>
    </rPh>
    <rPh sb="2" eb="3">
      <t>トウ</t>
    </rPh>
    <rPh sb="3" eb="6">
      <t>シヨウリョウ</t>
    </rPh>
    <phoneticPr fontId="4"/>
  </si>
  <si>
    <t>バレエマスター・バレエミストレス料</t>
    <rPh sb="16" eb="17">
      <t>リョウ</t>
    </rPh>
    <phoneticPr fontId="4"/>
  </si>
  <si>
    <t>舞台監督料</t>
    <phoneticPr fontId="4"/>
  </si>
  <si>
    <t>各種指導料</t>
    <rPh sb="0" eb="2">
      <t>カクシュ</t>
    </rPh>
    <phoneticPr fontId="4"/>
  </si>
  <si>
    <t>権利等使用料</t>
    <rPh sb="0" eb="3">
      <t>ケンリトウ</t>
    </rPh>
    <phoneticPr fontId="4"/>
  </si>
  <si>
    <t>映像プラン料</t>
    <rPh sb="0" eb="2">
      <t>エイゾウ</t>
    </rPh>
    <rPh sb="5" eb="6">
      <t>リョウ</t>
    </rPh>
    <phoneticPr fontId="4"/>
  </si>
  <si>
    <t>権利等使用料</t>
    <rPh sb="0" eb="2">
      <t>ケンリ</t>
    </rPh>
    <rPh sb="2" eb="3">
      <t>ナド</t>
    </rPh>
    <rPh sb="3" eb="6">
      <t>シヨウリョウ</t>
    </rPh>
    <phoneticPr fontId="4"/>
  </si>
  <si>
    <t>脚本料</t>
    <rPh sb="0" eb="3">
      <t>キャクホンリョウ</t>
    </rPh>
    <phoneticPr fontId="4"/>
  </si>
  <si>
    <t>字幕原稿作成・翻訳料</t>
    <rPh sb="0" eb="4">
      <t>ジマクゲンコウ</t>
    </rPh>
    <rPh sb="4" eb="6">
      <t>サクセイ</t>
    </rPh>
    <rPh sb="7" eb="10">
      <t>ホンヤクリョウ</t>
    </rPh>
    <phoneticPr fontId="4"/>
  </si>
  <si>
    <t>舞台美術デザイン料</t>
    <phoneticPr fontId="4"/>
  </si>
  <si>
    <t>音舞_舞台費</t>
    <rPh sb="0" eb="1">
      <t>オン</t>
    </rPh>
    <rPh sb="1" eb="2">
      <t>ブ</t>
    </rPh>
    <rPh sb="3" eb="5">
      <t>ブタイ</t>
    </rPh>
    <rPh sb="5" eb="6">
      <t>ヒ</t>
    </rPh>
    <phoneticPr fontId="4"/>
  </si>
  <si>
    <t>衣装費・装束料</t>
    <rPh sb="0" eb="2">
      <t>イショウ</t>
    </rPh>
    <rPh sb="2" eb="3">
      <t>ヒ</t>
    </rPh>
    <rPh sb="4" eb="6">
      <t>ショウゾク</t>
    </rPh>
    <rPh sb="6" eb="7">
      <t>リョウ</t>
    </rPh>
    <phoneticPr fontId="4"/>
  </si>
  <si>
    <t>特殊効果スタッフ費</t>
    <rPh sb="0" eb="4">
      <t>トクシュコウカ</t>
    </rPh>
    <rPh sb="8" eb="9">
      <t>ヒ</t>
    </rPh>
    <phoneticPr fontId="4"/>
  </si>
  <si>
    <t>字幕費・音声ガイド費</t>
    <rPh sb="0" eb="2">
      <t>ジマク</t>
    </rPh>
    <rPh sb="2" eb="3">
      <t>ヒ</t>
    </rPh>
    <rPh sb="4" eb="6">
      <t>オンセイ</t>
    </rPh>
    <rPh sb="9" eb="10">
      <t>ヒ</t>
    </rPh>
    <phoneticPr fontId="4"/>
  </si>
  <si>
    <t>演伝_舞台費</t>
    <rPh sb="0" eb="1">
      <t>エン</t>
    </rPh>
    <rPh sb="1" eb="2">
      <t>デン</t>
    </rPh>
    <rPh sb="3" eb="5">
      <t>ブタイ</t>
    </rPh>
    <rPh sb="5" eb="6">
      <t>ヒ</t>
    </rPh>
    <phoneticPr fontId="4"/>
  </si>
  <si>
    <t>人形製作費</t>
    <rPh sb="0" eb="5">
      <t>ニンギョウセイサクヒ</t>
    </rPh>
    <phoneticPr fontId="4"/>
  </si>
  <si>
    <t>多_舞台費</t>
    <rPh sb="0" eb="1">
      <t>オオ</t>
    </rPh>
    <rPh sb="2" eb="5">
      <t>ブタイヒ</t>
    </rPh>
    <phoneticPr fontId="4"/>
  </si>
  <si>
    <t>会場設営・撤去費</t>
  </si>
  <si>
    <t>多_運搬費</t>
    <rPh sb="0" eb="1">
      <t>オオ</t>
    </rPh>
    <rPh sb="2" eb="5">
      <t>ウンパンヒ</t>
    </rPh>
    <phoneticPr fontId="4"/>
  </si>
  <si>
    <t>作品運搬費</t>
    <rPh sb="0" eb="2">
      <t>サクヒン</t>
    </rPh>
    <rPh sb="2" eb="4">
      <t>ウンパン</t>
    </rPh>
    <rPh sb="4" eb="5">
      <t>ヒ</t>
    </rPh>
    <phoneticPr fontId="4"/>
  </si>
  <si>
    <t>多_宣伝・印刷費</t>
    <rPh sb="0" eb="1">
      <t>オオ</t>
    </rPh>
    <rPh sb="2" eb="4">
      <t>センデン</t>
    </rPh>
    <rPh sb="5" eb="8">
      <t>インサツヒ</t>
    </rPh>
    <phoneticPr fontId="4"/>
  </si>
  <si>
    <t>図録印刷費</t>
    <rPh sb="0" eb="5">
      <t>ズロクインサツヒ</t>
    </rPh>
    <phoneticPr fontId="4"/>
  </si>
  <si>
    <t>　令和　年　月　日付け芸基芸第　号助成金交付決定通知書</t>
    <rPh sb="4" eb="5">
      <t>トシ</t>
    </rPh>
    <rPh sb="17" eb="20">
      <t>ジョセイキン</t>
    </rPh>
    <phoneticPr fontId="4"/>
  </si>
  <si>
    <t>活動区分</t>
  </si>
  <si>
    <t>（フリガナ）</t>
  </si>
  <si>
    <t>（都道府県・市区町村）</t>
    <rPh sb="3" eb="4">
      <t>フ</t>
    </rPh>
    <phoneticPr fontId="4"/>
  </si>
  <si>
    <t>記録・配信費</t>
    <phoneticPr fontId="4"/>
  </si>
  <si>
    <t>要選択</t>
    <rPh sb="0" eb="1">
      <t>ヨウ</t>
    </rPh>
    <rPh sb="1" eb="3">
      <t>センタク</t>
    </rPh>
    <phoneticPr fontId="4"/>
  </si>
  <si>
    <t>③点線が点滅した状態になったら、実績報告書「交付申請書総表貼付け欄」シートに移り、A1セルを選択する。</t>
    <rPh sb="1" eb="3">
      <t>テンセン</t>
    </rPh>
    <rPh sb="4" eb="6">
      <t>テンメツ</t>
    </rPh>
    <rPh sb="8" eb="10">
      <t>ジョウタイ</t>
    </rPh>
    <rPh sb="16" eb="21">
      <t>ジッセキホウコクショ</t>
    </rPh>
    <rPh sb="22" eb="27">
      <t>コウフシンセイショ</t>
    </rPh>
    <rPh sb="27" eb="29">
      <t>ソウヒョウ</t>
    </rPh>
    <rPh sb="38" eb="39">
      <t>ウツ</t>
    </rPh>
    <rPh sb="46" eb="48">
      <t>センタク</t>
    </rPh>
    <phoneticPr fontId="12"/>
  </si>
  <si>
    <r>
      <t>本活動の観客層拡充等に関する取組</t>
    </r>
    <r>
      <rPr>
        <b/>
        <sz val="14"/>
        <color rgb="FFFF0000"/>
        <rFont val="ＭＳ ゴシック"/>
        <family val="3"/>
        <charset val="128"/>
      </rPr>
      <t>　</t>
    </r>
    <phoneticPr fontId="4"/>
  </si>
  <si>
    <t>単価等(税込・円)</t>
    <rPh sb="0" eb="2">
      <t>タンカ</t>
    </rPh>
    <rPh sb="2" eb="3">
      <t>トウ</t>
    </rPh>
    <rPh sb="4" eb="6">
      <t>ゼイコミ</t>
    </rPh>
    <rPh sb="7" eb="8">
      <t>エン</t>
    </rPh>
    <phoneticPr fontId="4"/>
  </si>
  <si>
    <t>シニア用</t>
    <rPh sb="3" eb="4">
      <t>ヨウ</t>
    </rPh>
    <phoneticPr fontId="4"/>
  </si>
  <si>
    <t>学生・若者用</t>
    <rPh sb="0" eb="2">
      <t>ガクセイ</t>
    </rPh>
    <rPh sb="3" eb="6">
      <t>ワカモノヨウ</t>
    </rPh>
    <phoneticPr fontId="4"/>
  </si>
  <si>
    <t>障害者用</t>
    <rPh sb="0" eb="2">
      <t>ショウガイ</t>
    </rPh>
    <rPh sb="2" eb="3">
      <t>シャ</t>
    </rPh>
    <rPh sb="3" eb="4">
      <t>ヨウ</t>
    </rPh>
    <phoneticPr fontId="4"/>
  </si>
  <si>
    <t>・「シニア用」「学生・若者用」「障がい者用」欄については、観客層の把握の観点から設けました。全入場券のうち、該当する券種の販売枚数を入力してください。</t>
    <phoneticPr fontId="4"/>
  </si>
  <si>
    <t>・「シニア用」「学生・若者用」「障害者用」欄については、観客層の把握の観点から設けました。全入場券のうち、該当する券種の販売枚数を入力してください。</t>
    <rPh sb="17" eb="18">
      <t>ガイ</t>
    </rPh>
    <phoneticPr fontId="4"/>
  </si>
  <si>
    <t>（A1セル）</t>
    <phoneticPr fontId="12"/>
  </si>
  <si>
    <t>金額（千円）</t>
    <phoneticPr fontId="4"/>
  </si>
  <si>
    <t>　　　　　　招待券枚数</t>
    <rPh sb="6" eb="11">
      <t>ショウタイケンマイスウ</t>
    </rPh>
    <phoneticPr fontId="4"/>
  </si>
  <si>
    <t>国内外メディア掲載情報</t>
    <rPh sb="0" eb="3">
      <t>コクナイガイ</t>
    </rPh>
    <rPh sb="7" eb="11">
      <t>ケイサイジョウホウ</t>
    </rPh>
    <phoneticPr fontId="4"/>
  </si>
  <si>
    <t>掲載メディアの種類</t>
    <rPh sb="0" eb="2">
      <t>ケイサイ</t>
    </rPh>
    <rPh sb="7" eb="9">
      <t>シュルイ</t>
    </rPh>
    <phoneticPr fontId="65"/>
  </si>
  <si>
    <t>日付（年月）</t>
    <rPh sb="0" eb="2">
      <t>ヒヅケ</t>
    </rPh>
    <rPh sb="3" eb="5">
      <t>ネンゲツ</t>
    </rPh>
    <phoneticPr fontId="65"/>
  </si>
  <si>
    <t>具体的な媒体名</t>
    <rPh sb="0" eb="3">
      <t>グタイテキ</t>
    </rPh>
    <rPh sb="4" eb="7">
      <t>バイタイメイ</t>
    </rPh>
    <phoneticPr fontId="65"/>
  </si>
  <si>
    <t>掲載メディアの種類については、該当する項目をプルダウンで選択してください。</t>
    <rPh sb="0" eb="2">
      <t>ケイサイ</t>
    </rPh>
    <rPh sb="7" eb="9">
      <t>シュルイ</t>
    </rPh>
    <rPh sb="15" eb="17">
      <t>ガイトウ</t>
    </rPh>
    <rPh sb="19" eb="21">
      <t>コウモク</t>
    </rPh>
    <rPh sb="28" eb="30">
      <t>センタク</t>
    </rPh>
    <phoneticPr fontId="4"/>
  </si>
  <si>
    <t>総入場者数（c）</t>
    <rPh sb="0" eb="1">
      <t>ソウ</t>
    </rPh>
    <rPh sb="1" eb="3">
      <t>ニュウジョウ</t>
    </rPh>
    <rPh sb="3" eb="4">
      <t>シャ</t>
    </rPh>
    <rPh sb="4" eb="5">
      <t>スウ</t>
    </rPh>
    <phoneticPr fontId="9"/>
  </si>
  <si>
    <t>←以下の項目に変更がある場合、
「変更理由書」の提出が必要です。
・団体住所、団体名、代表者職名、代表者氏名
・助成対象活動名</t>
    <rPh sb="34" eb="36">
      <t>ダンタイ</t>
    </rPh>
    <phoneticPr fontId="4"/>
  </si>
  <si>
    <t>※自動入力されます</t>
    <rPh sb="1" eb="3">
      <t>ジドウ</t>
    </rPh>
    <rPh sb="3" eb="5">
      <t>ニュウリョク</t>
    </rPh>
    <phoneticPr fontId="12"/>
  </si>
  <si>
    <t>←　プルダウンから選択してください</t>
    <rPh sb="9" eb="11">
      <t>センタク</t>
    </rPh>
    <phoneticPr fontId="12"/>
  </si>
  <si>
    <t>←　概算払を受けている場合は金額を記入してください。</t>
    <rPh sb="2" eb="5">
      <t>ガイサンバラ</t>
    </rPh>
    <rPh sb="6" eb="7">
      <t>ウ</t>
    </rPh>
    <rPh sb="11" eb="13">
      <t>バアイ</t>
    </rPh>
    <rPh sb="14" eb="16">
      <t>キンガク</t>
    </rPh>
    <rPh sb="17" eb="19">
      <t>キニュウ</t>
    </rPh>
    <phoneticPr fontId="12"/>
  </si>
  <si>
    <t>←　口座種別はプルダウンから選択してください</t>
    <rPh sb="2" eb="6">
      <t>コウザシュベツ</t>
    </rPh>
    <rPh sb="14" eb="16">
      <t>センタク</t>
    </rPh>
    <phoneticPr fontId="12"/>
  </si>
  <si>
    <t xml:space="preserve">配信がある場合は、料金や実施時期等を必ず記入してください。
</t>
    <rPh sb="0" eb="2">
      <t>ハイシン</t>
    </rPh>
    <rPh sb="5" eb="7">
      <t>バアイ</t>
    </rPh>
    <rPh sb="9" eb="11">
      <t>リョウキン</t>
    </rPh>
    <rPh sb="12" eb="17">
      <t>ジッシジキトウ</t>
    </rPh>
    <rPh sb="18" eb="19">
      <t>カナラ</t>
    </rPh>
    <rPh sb="20" eb="22">
      <t>キニュウ</t>
    </rPh>
    <phoneticPr fontId="12"/>
  </si>
  <si>
    <t>（都道府県・</t>
    <rPh sb="3" eb="4">
      <t>フ</t>
    </rPh>
    <phoneticPr fontId="4"/>
  </si>
  <si>
    <t>市区町村）</t>
    <rPh sb="0" eb="2">
      <t>シク</t>
    </rPh>
    <rPh sb="2" eb="4">
      <t>チョウソン</t>
    </rPh>
    <phoneticPr fontId="4"/>
  </si>
  <si>
    <t>金額（千円）</t>
    <rPh sb="0" eb="2">
      <t>キンガク</t>
    </rPh>
    <rPh sb="3" eb="5">
      <t>センエン</t>
    </rPh>
    <phoneticPr fontId="4"/>
  </si>
  <si>
    <t>（ロ）自己負担金</t>
    <phoneticPr fontId="4"/>
  </si>
  <si>
    <t>古典演劇（能楽）</t>
    <rPh sb="0" eb="4">
      <t>コテンエンゲキ</t>
    </rPh>
    <rPh sb="5" eb="7">
      <t>ノウガク</t>
    </rPh>
    <phoneticPr fontId="12"/>
  </si>
  <si>
    <t>民族舞踊</t>
    <rPh sb="0" eb="2">
      <t>ミンゾク</t>
    </rPh>
    <rPh sb="2" eb="4">
      <t>ブヨウ</t>
    </rPh>
    <phoneticPr fontId="12"/>
  </si>
  <si>
    <t>その他(舞踊分野の可能性を拡大させる活動を含む)</t>
    <rPh sb="2" eb="3">
      <t>タ</t>
    </rPh>
    <rPh sb="4" eb="6">
      <t>ブヨウ</t>
    </rPh>
    <phoneticPr fontId="4"/>
  </si>
  <si>
    <t>その他(演劇分野の可能性を拡大させる活動を含む)</t>
    <rPh sb="2" eb="3">
      <t>タ</t>
    </rPh>
    <rPh sb="4" eb="6">
      <t>エンゲキ</t>
    </rPh>
    <phoneticPr fontId="4"/>
  </si>
  <si>
    <t>古典演劇（歌舞伎）</t>
    <rPh sb="0" eb="2">
      <t>コテン</t>
    </rPh>
    <rPh sb="2" eb="4">
      <t>エンゲキ</t>
    </rPh>
    <rPh sb="5" eb="8">
      <t>カブキ</t>
    </rPh>
    <phoneticPr fontId="4"/>
  </si>
  <si>
    <t>その他(音楽分野の可能性を拡大させる活動を含む)</t>
    <rPh sb="2" eb="3">
      <t>タ</t>
    </rPh>
    <rPh sb="4" eb="8">
      <t>オンガクブンヤ</t>
    </rPh>
    <rPh sb="9" eb="12">
      <t>カノウセイ</t>
    </rPh>
    <rPh sb="13" eb="15">
      <t>カクダイ</t>
    </rPh>
    <rPh sb="18" eb="20">
      <t>カツドウ</t>
    </rPh>
    <rPh sb="21" eb="22">
      <t>フク</t>
    </rPh>
    <phoneticPr fontId="4"/>
  </si>
  <si>
    <t>組踊</t>
    <rPh sb="0" eb="2">
      <t>クミオドリ</t>
    </rPh>
    <phoneticPr fontId="4"/>
  </si>
  <si>
    <t>創作初演</t>
    <phoneticPr fontId="12"/>
  </si>
  <si>
    <t>創作初演</t>
    <rPh sb="0" eb="4">
      <t>ソウサクショエン</t>
    </rPh>
    <phoneticPr fontId="12"/>
  </si>
  <si>
    <t>その他(伝統芸能分野の可能性を拡大させる活動を含む)</t>
    <rPh sb="2" eb="3">
      <t>タ</t>
    </rPh>
    <rPh sb="4" eb="8">
      <t>デントウゲイノウ</t>
    </rPh>
    <phoneticPr fontId="4"/>
  </si>
  <si>
    <t>新演出</t>
    <rPh sb="0" eb="3">
      <t>シンエンシュツ</t>
    </rPh>
    <phoneticPr fontId="12"/>
  </si>
  <si>
    <t>新振付</t>
    <rPh sb="0" eb="3">
      <t>シンフリツケ</t>
    </rPh>
    <phoneticPr fontId="12"/>
  </si>
  <si>
    <t>改訂振付</t>
    <rPh sb="0" eb="2">
      <t>カイテイ</t>
    </rPh>
    <rPh sb="2" eb="4">
      <t>フリツケ</t>
    </rPh>
    <phoneticPr fontId="12"/>
  </si>
  <si>
    <t>翻訳初演</t>
    <rPh sb="0" eb="4">
      <t>ホンヤクショエン</t>
    </rPh>
    <phoneticPr fontId="12"/>
  </si>
  <si>
    <t>再演</t>
    <rPh sb="0" eb="2">
      <t>サイエン</t>
    </rPh>
    <phoneticPr fontId="12"/>
  </si>
  <si>
    <t>その他(大衆芸能分野の可能性を拡大させる活動を含む)</t>
    <rPh sb="2" eb="3">
      <t>タ</t>
    </rPh>
    <rPh sb="4" eb="6">
      <t>タイシュウ</t>
    </rPh>
    <rPh sb="6" eb="8">
      <t>ゲイノウ</t>
    </rPh>
    <rPh sb="8" eb="10">
      <t>ブンヤ</t>
    </rPh>
    <rPh sb="11" eb="13">
      <t>カノウ</t>
    </rPh>
    <rPh sb="13" eb="14">
      <t>セイ</t>
    </rPh>
    <rPh sb="15" eb="17">
      <t>カクダイ</t>
    </rPh>
    <rPh sb="20" eb="22">
      <t>カツドウ</t>
    </rPh>
    <rPh sb="23" eb="24">
      <t>フク</t>
    </rPh>
    <phoneticPr fontId="4"/>
  </si>
  <si>
    <t>助成金の額</t>
    <rPh sb="0" eb="3">
      <t>ジョセイキン</t>
    </rPh>
    <rPh sb="4" eb="5">
      <t>ガク</t>
    </rPh>
    <phoneticPr fontId="4"/>
  </si>
  <si>
    <t>作品内容</t>
  </si>
  <si>
    <t>その他（</t>
    <rPh sb="2" eb="3">
      <t>タ</t>
    </rPh>
    <phoneticPr fontId="4"/>
  </si>
  <si>
    <t>）</t>
    <phoneticPr fontId="4"/>
  </si>
  <si>
    <t>←「創作初演」など該当する項目を選択してください。該当項目がない場合は、その他の（　　）内に記入してください。</t>
  </si>
  <si>
    <t xml:space="preserve">仕込み・ゲネプロ・ばらし・実施回数を入力してください。（公演日及び実施場所は総表よりデータが参照されます。）
定期公演等で、用意されている行数（15行）を超えて行われる活動の場合は、全ての日程・会場についての詳細を記載した別紙を添付してください。
学校公演の場合は、その対象を明記してください（例：小学生対象、学校関係者のみ、一般公開あり等）。
</t>
    <rPh sb="0" eb="2">
      <t>シコ</t>
    </rPh>
    <rPh sb="13" eb="15">
      <t>ジッシ</t>
    </rPh>
    <rPh sb="15" eb="17">
      <t>カイスウ</t>
    </rPh>
    <rPh sb="18" eb="20">
      <t>ニュウリョク</t>
    </rPh>
    <phoneticPr fontId="4"/>
  </si>
  <si>
    <t>上記のうち次に
該当する枚数</t>
    <rPh sb="5" eb="6">
      <t>ツギ</t>
    </rPh>
    <rPh sb="8" eb="10">
      <t>ガイトウ</t>
    </rPh>
    <phoneticPr fontId="49"/>
  </si>
  <si>
    <t>上記のうち次に
該当する枚数</t>
    <rPh sb="0" eb="2">
      <t>ジョウキ</t>
    </rPh>
    <rPh sb="5" eb="6">
      <t>ツギ</t>
    </rPh>
    <rPh sb="8" eb="10">
      <t>ガイトウ</t>
    </rPh>
    <rPh sb="12" eb="14">
      <t>マイスウ</t>
    </rPh>
    <phoneticPr fontId="49"/>
  </si>
  <si>
    <t>　様式第４号（第７条関係）</t>
    <phoneticPr fontId="4"/>
  </si>
  <si>
    <t>【総表】</t>
    <rPh sb="1" eb="3">
      <t>ソウヒョウ</t>
    </rPh>
    <phoneticPr fontId="4"/>
  </si>
  <si>
    <t>令和６年度　芸術文化振興基金
助　成　金　交　付　申　請　書</t>
    <rPh sb="25" eb="26">
      <t>サル</t>
    </rPh>
    <rPh sb="27" eb="28">
      <t>ショウ</t>
    </rPh>
    <phoneticPr fontId="4"/>
  </si>
  <si>
    <t>令和　年　月　日</t>
    <phoneticPr fontId="4"/>
  </si>
  <si>
    <t>←提出日をご記入ください。</t>
    <rPh sb="1" eb="4">
      <t>テイシュツビ</t>
    </rPh>
    <rPh sb="6" eb="8">
      <t>キニュウ</t>
    </rPh>
    <phoneticPr fontId="4"/>
  </si>
  <si>
    <t xml:space="preserve">独立行政法人日本芸術文化振興会理事長　殿
</t>
    <rPh sb="0" eb="6">
      <t>ドクリツギョウセイホウジン</t>
    </rPh>
    <rPh sb="6" eb="15">
      <t>ニホンゲイジュツブンカシンコウカイ</t>
    </rPh>
    <rPh sb="15" eb="18">
      <t>リジチョウ</t>
    </rPh>
    <rPh sb="19" eb="20">
      <t>トノ</t>
    </rPh>
    <phoneticPr fontId="4"/>
  </si>
  <si>
    <t>　下記の活動を行いたいので、芸術文化振興基金助成金交付要綱第７条第１項の規定に基づき、
助成金の交付を申請します。</t>
    <rPh sb="1" eb="3">
      <t>カキ</t>
    </rPh>
    <rPh sb="4" eb="6">
      <t>カツドウ</t>
    </rPh>
    <rPh sb="7" eb="8">
      <t>オコナ</t>
    </rPh>
    <rPh sb="14" eb="16">
      <t>ゲイジュツ</t>
    </rPh>
    <rPh sb="16" eb="18">
      <t>ブンカ</t>
    </rPh>
    <rPh sb="18" eb="20">
      <t>シンコウ</t>
    </rPh>
    <rPh sb="20" eb="22">
      <t>キキン</t>
    </rPh>
    <rPh sb="22" eb="25">
      <t>ジョセイキン</t>
    </rPh>
    <rPh sb="25" eb="27">
      <t>コウフ</t>
    </rPh>
    <rPh sb="27" eb="29">
      <t>ヨウコウ</t>
    </rPh>
    <rPh sb="29" eb="30">
      <t>ダイ</t>
    </rPh>
    <rPh sb="31" eb="32">
      <t>ジョウ</t>
    </rPh>
    <rPh sb="32" eb="33">
      <t>ダイ</t>
    </rPh>
    <rPh sb="34" eb="35">
      <t>コウ</t>
    </rPh>
    <rPh sb="36" eb="38">
      <t>キテイ</t>
    </rPh>
    <rPh sb="39" eb="40">
      <t>モト</t>
    </rPh>
    <rPh sb="44" eb="47">
      <t>ジョセイキン</t>
    </rPh>
    <rPh sb="48" eb="50">
      <t>コウフ</t>
    </rPh>
    <rPh sb="51" eb="53">
      <t>シンセイ</t>
    </rPh>
    <phoneticPr fontId="4"/>
  </si>
  <si>
    <t>団体情報</t>
    <rPh sb="0" eb="2">
      <t>ダンタイ</t>
    </rPh>
    <rPh sb="2" eb="4">
      <t>ジョウホウ</t>
    </rPh>
    <phoneticPr fontId="4"/>
  </si>
  <si>
    <r>
      <t xml:space="preserve">←以下の項目に変更がある場合、
「変更理由書」の提出が必要です。
・住所、団体名、代表者氏名
・助成対象活動名
</t>
    </r>
    <r>
      <rPr>
        <b/>
        <sz val="12"/>
        <rFont val="ＭＳ ゴシック"/>
        <family val="3"/>
        <charset val="128"/>
      </rPr>
      <t>通知書類等の郵便物は原則として</t>
    </r>
    <r>
      <rPr>
        <b/>
        <sz val="12"/>
        <color rgb="FFC00000"/>
        <rFont val="ＭＳ ゴシック"/>
        <family val="3"/>
        <charset val="128"/>
      </rPr>
      <t xml:space="preserve">
団体住所・ご担当者宛</t>
    </r>
    <r>
      <rPr>
        <b/>
        <sz val="12"/>
        <rFont val="ＭＳ ゴシック"/>
        <family val="3"/>
        <charset val="128"/>
      </rPr>
      <t>に送付します。</t>
    </r>
    <r>
      <rPr>
        <b/>
        <sz val="12"/>
        <color rgb="FFC00000"/>
        <rFont val="ＭＳ ゴシック"/>
        <family val="3"/>
        <charset val="128"/>
      </rPr>
      <t xml:space="preserve">
</t>
    </r>
    <r>
      <rPr>
        <b/>
        <sz val="12"/>
        <rFont val="ＭＳ ゴシック"/>
        <family val="3"/>
        <charset val="128"/>
      </rPr>
      <t>書類送付先が団体住所・ご担当者と</t>
    </r>
    <r>
      <rPr>
        <b/>
        <sz val="12"/>
        <color rgb="FFC00000"/>
        <rFont val="ＭＳ ゴシック"/>
        <family val="3"/>
        <charset val="128"/>
      </rPr>
      <t xml:space="preserve">
異なる場合のみ</t>
    </r>
    <r>
      <rPr>
        <b/>
        <sz val="12"/>
        <rFont val="ＭＳ ゴシック"/>
        <family val="3"/>
        <charset val="128"/>
      </rPr>
      <t>ご記入ください。</t>
    </r>
    <r>
      <rPr>
        <b/>
        <sz val="12"/>
        <color rgb="FFC00000"/>
        <rFont val="ＭＳ ゴシック"/>
        <family val="3"/>
        <charset val="128"/>
      </rPr>
      <t xml:space="preserve">
</t>
    </r>
    <r>
      <rPr>
        <b/>
        <sz val="12"/>
        <rFont val="ＭＳ ゴシック"/>
        <family val="3"/>
        <charset val="128"/>
      </rPr>
      <t>書類送付先住所を変更された場合は、事務局までご連絡ください。</t>
    </r>
    <rPh sb="67" eb="69">
      <t>ゲンソク</t>
    </rPh>
    <rPh sb="73" eb="77">
      <t>ダンタイジュウショ</t>
    </rPh>
    <rPh sb="79" eb="82">
      <t>タントウシャ</t>
    </rPh>
    <rPh sb="82" eb="83">
      <t>アテ</t>
    </rPh>
    <phoneticPr fontId="4"/>
  </si>
  <si>
    <t>団体名</t>
    <rPh sb="0" eb="3">
      <t>ダンタイメイ</t>
    </rPh>
    <phoneticPr fontId="4"/>
  </si>
  <si>
    <t>電話番号</t>
    <phoneticPr fontId="4"/>
  </si>
  <si>
    <t>担当者情報</t>
    <rPh sb="0" eb="3">
      <t>タントウシャ</t>
    </rPh>
    <rPh sb="3" eb="5">
      <t>ジョウホウ</t>
    </rPh>
    <phoneticPr fontId="4"/>
  </si>
  <si>
    <t>担当部署・所属</t>
    <phoneticPr fontId="4"/>
  </si>
  <si>
    <t>担当者電話番号</t>
    <phoneticPr fontId="4"/>
  </si>
  <si>
    <t>時間外連絡先</t>
    <rPh sb="0" eb="3">
      <t>ジカンガイ</t>
    </rPh>
    <rPh sb="3" eb="6">
      <t>レンラクサキ</t>
    </rPh>
    <phoneticPr fontId="4"/>
  </si>
  <si>
    <t>氏名</t>
    <rPh sb="0" eb="2">
      <t>シメイ</t>
    </rPh>
    <phoneticPr fontId="4"/>
  </si>
  <si>
    <t>E-mail</t>
    <phoneticPr fontId="4"/>
  </si>
  <si>
    <t>活動内容</t>
    <rPh sb="0" eb="1">
      <t>カツ</t>
    </rPh>
    <rPh sb="1" eb="2">
      <t>ドウ</t>
    </rPh>
    <rPh sb="2" eb="4">
      <t>ナイヨウ</t>
    </rPh>
    <phoneticPr fontId="4"/>
  </si>
  <si>
    <t>←チラシ等の広報に使用される具体的な活動名と
　フリガナを記入してください。</t>
    <rPh sb="4" eb="5">
      <t>トウ</t>
    </rPh>
    <rPh sb="6" eb="8">
      <t>コウホウ</t>
    </rPh>
    <rPh sb="9" eb="11">
      <t>シヨウ</t>
    </rPh>
    <rPh sb="14" eb="17">
      <t>グタイテキ</t>
    </rPh>
    <rPh sb="18" eb="21">
      <t>カツドウメイ</t>
    </rPh>
    <rPh sb="29" eb="31">
      <t>キニュウ</t>
    </rPh>
    <phoneticPr fontId="4"/>
  </si>
  <si>
    <t>実施時期及び
実施場所</t>
    <rPh sb="0" eb="2">
      <t>ジッシ</t>
    </rPh>
    <rPh sb="2" eb="4">
      <t>ジキ</t>
    </rPh>
    <rPh sb="4" eb="5">
      <t>オヨ</t>
    </rPh>
    <rPh sb="7" eb="9">
      <t>ジッシ</t>
    </rPh>
    <rPh sb="9" eb="11">
      <t>バショ</t>
    </rPh>
    <phoneticPr fontId="4"/>
  </si>
  <si>
    <t>作品料</t>
    <rPh sb="0" eb="2">
      <t>サクヒン</t>
    </rPh>
    <rPh sb="2" eb="3">
      <t>リョウ</t>
    </rPh>
    <phoneticPr fontId="4"/>
  </si>
  <si>
    <t>←水色のセルは自動で入力されますので、
　記入は不要です。</t>
    <rPh sb="0" eb="12">
      <t>ヒダリミズイロノセルハジドウデニュウリョク</t>
    </rPh>
    <rPh sb="21" eb="23">
      <t>キニュウ</t>
    </rPh>
    <rPh sb="24" eb="26">
      <t>フヨウ</t>
    </rPh>
    <phoneticPr fontId="4"/>
  </si>
  <si>
    <t>(1)異なる分野の文化芸術団体等が共同で制作する公演・展示等活動</t>
    <rPh sb="9" eb="11">
      <t>ブンカ</t>
    </rPh>
    <rPh sb="17" eb="19">
      <t>キョウドウ</t>
    </rPh>
    <rPh sb="20" eb="22">
      <t>セイサク</t>
    </rPh>
    <rPh sb="24" eb="26">
      <t>コウエン</t>
    </rPh>
    <rPh sb="27" eb="29">
      <t>テンジ</t>
    </rPh>
    <rPh sb="29" eb="30">
      <t>トウ</t>
    </rPh>
    <rPh sb="30" eb="32">
      <t>カツドウ</t>
    </rPh>
    <phoneticPr fontId="12"/>
  </si>
  <si>
    <t>(2)特定の分野に分類することが困難な公演・展示等活動</t>
    <rPh sb="19" eb="21">
      <t>コウエン</t>
    </rPh>
    <rPh sb="22" eb="25">
      <t>テンジトウ</t>
    </rPh>
    <phoneticPr fontId="12"/>
  </si>
  <si>
    <t>実施回数
又は日数</t>
    <rPh sb="5" eb="6">
      <t>マタ</t>
    </rPh>
    <rPh sb="7" eb="9">
      <t>ニッスウ</t>
    </rPh>
    <phoneticPr fontId="4"/>
  </si>
  <si>
    <t>作品料</t>
    <rPh sb="0" eb="3">
      <t>サクヒンリョウ</t>
    </rPh>
    <phoneticPr fontId="4"/>
  </si>
  <si>
    <t>単価等、数量(1)(2)には整数のみ入力できます。
小数点が発生する場合は、一式で計上してください。</t>
    <rPh sb="0" eb="3">
      <t>タンカトウ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4"/>
  </si>
  <si>
    <t>作品料</t>
    <phoneticPr fontId="6"/>
  </si>
  <si>
    <t>①</t>
    <phoneticPr fontId="4"/>
  </si>
  <si>
    <t>②</t>
    <phoneticPr fontId="4"/>
  </si>
  <si>
    <t>③</t>
    <phoneticPr fontId="4"/>
  </si>
  <si>
    <t>出演料</t>
    <phoneticPr fontId="4"/>
  </si>
  <si>
    <t>活動の独創性・先駆性等</t>
    <rPh sb="0" eb="2">
      <t>カツドウ</t>
    </rPh>
    <rPh sb="3" eb="6">
      <t>ドクソウセイ</t>
    </rPh>
    <rPh sb="7" eb="10">
      <t>センクセイ</t>
    </rPh>
    <rPh sb="10" eb="11">
      <t>ナド</t>
    </rPh>
    <phoneticPr fontId="4"/>
  </si>
  <si>
    <t>要望書からの変更はできません。要望書の記載内容をそのままコピーペーストしてください。</t>
    <phoneticPr fontId="4"/>
  </si>
  <si>
    <t>配信の実施内容および得られた効果</t>
    <rPh sb="0" eb="2">
      <t>ハイシン</t>
    </rPh>
    <rPh sb="3" eb="5">
      <t>ジッシ</t>
    </rPh>
    <rPh sb="5" eb="7">
      <t>ナイヨウ</t>
    </rPh>
    <rPh sb="10" eb="11">
      <t>エ</t>
    </rPh>
    <rPh sb="14" eb="16">
      <t>コウカ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</si>
</sst>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7">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quot;外&quot;#&quot;件&quot;;;"/>
    <numFmt numFmtId="194" formatCode="[$-411]ggge&quot;年&quot;m&quot;月&quot;d&quot;日&quot;;@"/>
    <numFmt numFmtId="195" formatCode="&quot;(&quot;#,##0&quot;)&quot;"/>
    <numFmt numFmtId="196" formatCode="&quot;(&quot;@&quot;　助成)&quot;"/>
    <numFmt numFmtId="197" formatCode="#,##0&quot;円&quot;"/>
    <numFmt numFmtId="198" formatCode="0000000"/>
    <numFmt numFmtId="199" formatCode="aaa"/>
    <numFmt numFmtId="200" formatCode="[$-F800]dddd\,\ mmmm\ dd\,\ yyyy"/>
    <numFmt numFmtId="201" formatCode="#,##0\ &quot;回&quot;\ ;[Red]\-#,##0\ &quot;回&quot;"/>
    <numFmt numFmtId="202" formatCode="yyyy&quot;年&quot;m&quot;月&quot;;@"/>
  </numFmts>
  <fonts count="69">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11"/>
      <name val="游ゴシック"/>
      <family val="3"/>
      <charset val="128"/>
      <scheme val="minor"/>
    </font>
    <font>
      <sz val="14"/>
      <color theme="1"/>
      <name val="ＭＳ ゴシック"/>
      <family val="3"/>
      <charset val="128"/>
    </font>
    <font>
      <b/>
      <sz val="10"/>
      <color indexed="81"/>
      <name val="MS P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8"/>
      <name val="ＭＳ ゴシック"/>
      <family val="3"/>
      <charset val="128"/>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sz val="9"/>
      <color indexed="81"/>
      <name val="MS P ゴシック"/>
      <family val="3"/>
      <charset val="128"/>
    </font>
    <font>
      <sz val="14"/>
      <color rgb="FFCCFFFF"/>
      <name val="ＭＳ ゴシック"/>
      <family val="3"/>
      <charset val="128"/>
    </font>
    <font>
      <sz val="22"/>
      <color theme="1"/>
      <name val="ＭＳ ゴシック"/>
      <family val="3"/>
      <charset val="128"/>
    </font>
    <font>
      <b/>
      <sz val="11"/>
      <color indexed="81"/>
      <name val="MS P ゴシック"/>
      <family val="3"/>
      <charset val="128"/>
    </font>
    <font>
      <sz val="11"/>
      <color rgb="FFFF0000"/>
      <name val="游ゴシック"/>
      <family val="3"/>
      <charset val="128"/>
      <scheme val="minor"/>
    </font>
    <font>
      <b/>
      <sz val="16"/>
      <color rgb="FFC00000"/>
      <name val="ＭＳ ゴシック"/>
      <family val="3"/>
      <charset val="128"/>
    </font>
    <font>
      <b/>
      <sz val="24"/>
      <color theme="1"/>
      <name val="ＭＳ ゴシック"/>
      <family val="3"/>
      <charset val="128"/>
    </font>
    <font>
      <sz val="24"/>
      <color theme="1"/>
      <name val="ＭＳ ゴシック"/>
      <family val="3"/>
      <charset val="128"/>
    </font>
    <font>
      <sz val="20"/>
      <color theme="1"/>
      <name val="ＭＳ ゴシック"/>
      <family val="3"/>
      <charset val="128"/>
    </font>
    <font>
      <sz val="28"/>
      <color theme="1"/>
      <name val="ＭＳ ゴシック"/>
      <family val="3"/>
      <charset val="128"/>
    </font>
    <font>
      <b/>
      <sz val="14"/>
      <color rgb="FFC00000"/>
      <name val="ＭＳ ゴシック"/>
      <family val="3"/>
      <charset val="128"/>
    </font>
    <font>
      <sz val="6"/>
      <name val="ＭＳ Ｐゴシック"/>
      <family val="3"/>
      <charset val="128"/>
    </font>
    <font>
      <sz val="10"/>
      <color theme="1"/>
      <name val="ＭＳ ゴシック"/>
      <family val="3"/>
      <charset val="128"/>
    </font>
    <font>
      <b/>
      <sz val="9"/>
      <color theme="1"/>
      <name val="ＭＳ ゴシック"/>
      <family val="3"/>
      <charset val="128"/>
    </font>
    <font>
      <b/>
      <sz val="10"/>
      <color theme="1"/>
      <name val="ＭＳ ゴシック"/>
      <family val="3"/>
      <charset val="128"/>
    </font>
    <font>
      <sz val="9"/>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sz val="11"/>
      <color indexed="81"/>
      <name val="MS P ゴシック"/>
      <family val="3"/>
      <charset val="128"/>
    </font>
    <font>
      <u/>
      <sz val="11"/>
      <name val="ＭＳ ゴシック"/>
      <family val="3"/>
      <charset val="128"/>
    </font>
    <font>
      <sz val="14"/>
      <color rgb="FFFF0000"/>
      <name val="ＭＳ ゴシック"/>
      <family val="3"/>
      <charset val="128"/>
    </font>
    <font>
      <sz val="10"/>
      <color rgb="FFFF0000"/>
      <name val="ＭＳ ゴシック"/>
      <family val="3"/>
      <charset val="128"/>
    </font>
    <font>
      <b/>
      <sz val="12"/>
      <color rgb="FFC00000"/>
      <name val="ＭＳ ゴシック"/>
      <family val="3"/>
      <charset val="128"/>
    </font>
    <font>
      <sz val="12"/>
      <color indexed="81"/>
      <name val="MS P ゴシック"/>
      <family val="3"/>
      <charset val="128"/>
    </font>
    <font>
      <sz val="6"/>
      <name val="游ゴシック"/>
      <family val="2"/>
      <charset val="128"/>
      <scheme val="minor"/>
    </font>
    <font>
      <b/>
      <sz val="12"/>
      <name val="ＭＳ ゴシック"/>
      <family val="3"/>
      <charset val="128"/>
    </font>
    <font>
      <b/>
      <sz val="14"/>
      <color indexed="81"/>
      <name val="MS P ゴシック"/>
      <family val="3"/>
      <charset val="128"/>
    </font>
    <font>
      <sz val="14"/>
      <color indexed="81"/>
      <name val="MS P ゴシック"/>
      <family val="3"/>
      <charset val="128"/>
    </font>
  </fonts>
  <fills count="20">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theme="7" tint="0.39997558519241921"/>
        <bgColor indexed="64"/>
      </patternFill>
    </fill>
    <fill>
      <patternFill patternType="solid">
        <fgColor rgb="FF99CCFF"/>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9999"/>
        <bgColor indexed="64"/>
      </patternFill>
    </fill>
  </fills>
  <borders count="132">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hair">
        <color indexed="64"/>
      </top>
      <bottom style="medium">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hair">
        <color indexed="64"/>
      </bottom>
      <diagonal/>
    </border>
    <border>
      <left style="thin">
        <color indexed="64"/>
      </left>
      <right/>
      <top style="hair">
        <color indexed="64"/>
      </top>
      <bottom style="medium">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diagonal/>
    </border>
    <border>
      <left style="hair">
        <color indexed="64"/>
      </left>
      <right/>
      <top/>
      <bottom/>
      <diagonal/>
    </border>
  </borders>
  <cellStyleXfs count="12">
    <xf numFmtId="0" fontId="0" fillId="0" borderId="0">
      <alignment vertical="center"/>
    </xf>
    <xf numFmtId="9" fontId="10" fillId="0" borderId="0" applyFont="0" applyFill="0" applyBorder="0" applyAlignment="0" applyProtection="0">
      <alignment vertical="center"/>
    </xf>
    <xf numFmtId="9" fontId="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7" fillId="0" borderId="0" applyFont="0" applyFill="0" applyBorder="0" applyAlignment="0" applyProtection="0"/>
    <xf numFmtId="0" fontId="10" fillId="0" borderId="0">
      <alignment vertical="center"/>
    </xf>
    <xf numFmtId="0" fontId="7" fillId="0" borderId="0"/>
    <xf numFmtId="0" fontId="3" fillId="0" borderId="0">
      <alignment vertical="center"/>
    </xf>
    <xf numFmtId="0" fontId="2" fillId="0" borderId="0">
      <alignment vertical="center"/>
    </xf>
    <xf numFmtId="0" fontId="1" fillId="0" borderId="0">
      <alignment vertical="center"/>
    </xf>
    <xf numFmtId="9" fontId="10" fillId="0" borderId="0" applyFont="0" applyFill="0" applyBorder="0" applyAlignment="0" applyProtection="0">
      <alignment vertical="center"/>
    </xf>
  </cellStyleXfs>
  <cellXfs count="1198">
    <xf numFmtId="0" fontId="0" fillId="0" borderId="0" xfId="0">
      <alignment vertical="center"/>
    </xf>
    <xf numFmtId="0" fontId="13" fillId="2" borderId="8" xfId="6" applyFont="1" applyFill="1" applyBorder="1" applyAlignment="1">
      <alignment horizontal="center" vertical="center"/>
    </xf>
    <xf numFmtId="0" fontId="11" fillId="2" borderId="8" xfId="6" applyFont="1" applyFill="1" applyBorder="1">
      <alignment vertical="center"/>
    </xf>
    <xf numFmtId="0" fontId="17" fillId="0" borderId="0" xfId="0" applyFont="1">
      <alignment vertical="center"/>
    </xf>
    <xf numFmtId="0" fontId="17" fillId="0" borderId="0" xfId="0" applyFont="1" applyAlignment="1">
      <alignment vertical="center" wrapText="1"/>
    </xf>
    <xf numFmtId="0" fontId="17" fillId="0" borderId="0" xfId="0" applyFont="1" applyAlignment="1">
      <alignment vertical="top"/>
    </xf>
    <xf numFmtId="0" fontId="14" fillId="0" borderId="0" xfId="0" applyFont="1">
      <alignment vertical="center"/>
    </xf>
    <xf numFmtId="0" fontId="22" fillId="0" borderId="0" xfId="0" applyFont="1" applyAlignment="1">
      <alignment vertical="center" wrapText="1"/>
    </xf>
    <xf numFmtId="0" fontId="14" fillId="4" borderId="11" xfId="0" applyFont="1" applyFill="1" applyBorder="1" applyAlignment="1">
      <alignment horizontal="center" vertical="center"/>
    </xf>
    <xf numFmtId="14" fontId="14" fillId="5" borderId="9" xfId="0" applyNumberFormat="1" applyFont="1" applyFill="1" applyBorder="1" applyAlignment="1">
      <alignment horizontal="center" vertical="top" shrinkToFit="1"/>
    </xf>
    <xf numFmtId="190" fontId="14" fillId="0" borderId="9" xfId="0" applyNumberFormat="1" applyFont="1" applyBorder="1" applyAlignment="1" applyProtection="1">
      <alignment horizontal="center" vertical="center" shrinkToFit="1"/>
      <protection locked="0"/>
    </xf>
    <xf numFmtId="189" fontId="14" fillId="4" borderId="11" xfId="0" applyNumberFormat="1" applyFont="1" applyFill="1" applyBorder="1" applyAlignment="1">
      <alignment horizontal="center" vertical="center" shrinkToFit="1"/>
    </xf>
    <xf numFmtId="190" fontId="14" fillId="5" borderId="11" xfId="0" applyNumberFormat="1" applyFont="1" applyFill="1" applyBorder="1" applyAlignment="1">
      <alignment horizontal="center" vertical="center" shrinkToFit="1"/>
    </xf>
    <xf numFmtId="191" fontId="14" fillId="5" borderId="7" xfId="0" applyNumberFormat="1" applyFont="1" applyFill="1" applyBorder="1" applyAlignment="1">
      <alignment horizontal="center" vertical="center"/>
    </xf>
    <xf numFmtId="183" fontId="14" fillId="5" borderId="54" xfId="0" applyNumberFormat="1" applyFont="1" applyFill="1" applyBorder="1" applyAlignment="1">
      <alignment horizontal="left" vertical="center"/>
    </xf>
    <xf numFmtId="183" fontId="14" fillId="5" borderId="91" xfId="0" applyNumberFormat="1" applyFont="1" applyFill="1" applyBorder="1" applyAlignment="1">
      <alignment horizontal="left" vertical="center"/>
    </xf>
    <xf numFmtId="0" fontId="22" fillId="0" borderId="0" xfId="0" applyFont="1" applyAlignment="1">
      <alignment vertical="top" wrapText="1"/>
    </xf>
    <xf numFmtId="0" fontId="14" fillId="0" borderId="0" xfId="6" applyFont="1">
      <alignment vertical="center"/>
    </xf>
    <xf numFmtId="0" fontId="25" fillId="0" borderId="0" xfId="6" applyFont="1">
      <alignment vertical="center"/>
    </xf>
    <xf numFmtId="177" fontId="14" fillId="0" borderId="0" xfId="6" applyNumberFormat="1" applyFont="1">
      <alignment vertical="center"/>
    </xf>
    <xf numFmtId="0" fontId="14" fillId="0" borderId="20" xfId="6" applyFont="1" applyBorder="1" applyProtection="1">
      <alignment vertical="center"/>
      <protection locked="0"/>
    </xf>
    <xf numFmtId="176" fontId="14" fillId="0" borderId="12" xfId="6" applyNumberFormat="1" applyFont="1" applyBorder="1" applyProtection="1">
      <alignment vertical="center"/>
      <protection locked="0"/>
    </xf>
    <xf numFmtId="0" fontId="14" fillId="0" borderId="21" xfId="6" applyFont="1" applyBorder="1" applyProtection="1">
      <alignment vertical="center"/>
      <protection locked="0"/>
    </xf>
    <xf numFmtId="176" fontId="14" fillId="0" borderId="10" xfId="6" applyNumberFormat="1" applyFont="1" applyBorder="1" applyProtection="1">
      <alignment vertical="center"/>
      <protection locked="0"/>
    </xf>
    <xf numFmtId="38" fontId="14" fillId="0" borderId="81" xfId="6" applyNumberFormat="1" applyFont="1" applyBorder="1" applyProtection="1">
      <alignment vertical="center"/>
      <protection locked="0"/>
    </xf>
    <xf numFmtId="0" fontId="26" fillId="0" borderId="0" xfId="7" applyFont="1" applyAlignment="1">
      <alignment vertical="center"/>
    </xf>
    <xf numFmtId="0" fontId="27" fillId="0" borderId="0" xfId="7" applyFont="1" applyAlignment="1">
      <alignment vertical="center"/>
    </xf>
    <xf numFmtId="0" fontId="27" fillId="0" borderId="0" xfId="7" applyFont="1"/>
    <xf numFmtId="0" fontId="17" fillId="0" borderId="0" xfId="6" applyFont="1" applyAlignment="1">
      <alignment vertical="top" wrapText="1"/>
    </xf>
    <xf numFmtId="0" fontId="27" fillId="0" borderId="0" xfId="7" applyFont="1" applyAlignment="1">
      <alignment horizontal="center" vertical="center"/>
    </xf>
    <xf numFmtId="178" fontId="14" fillId="0" borderId="96" xfId="0" applyNumberFormat="1" applyFont="1" applyBorder="1" applyAlignment="1" applyProtection="1">
      <alignment horizontal="right" vertical="center" shrinkToFit="1"/>
      <protection locked="0"/>
    </xf>
    <xf numFmtId="178" fontId="14" fillId="0" borderId="85" xfId="0" applyNumberFormat="1" applyFont="1" applyBorder="1" applyProtection="1">
      <alignment vertical="center"/>
      <protection locked="0"/>
    </xf>
    <xf numFmtId="178" fontId="14" fillId="0" borderId="10" xfId="0" applyNumberFormat="1" applyFont="1" applyBorder="1" applyAlignment="1" applyProtection="1">
      <alignment horizontal="right" vertical="center" shrinkToFit="1"/>
      <protection locked="0"/>
    </xf>
    <xf numFmtId="178" fontId="14" fillId="0" borderId="51" xfId="0" applyNumberFormat="1" applyFont="1" applyBorder="1" applyProtection="1">
      <alignment vertical="center"/>
      <protection locked="0"/>
    </xf>
    <xf numFmtId="178" fontId="14" fillId="0" borderId="11" xfId="0" applyNumberFormat="1" applyFont="1" applyBorder="1" applyAlignment="1" applyProtection="1">
      <alignment horizontal="right" vertical="center" shrinkToFit="1"/>
      <protection locked="0"/>
    </xf>
    <xf numFmtId="178" fontId="14" fillId="0" borderId="55" xfId="0" applyNumberFormat="1" applyFont="1" applyBorder="1" applyProtection="1">
      <alignment vertical="center"/>
      <protection locked="0"/>
    </xf>
    <xf numFmtId="0" fontId="22" fillId="0" borderId="0" xfId="0" applyFont="1" applyAlignment="1">
      <alignment vertical="top"/>
    </xf>
    <xf numFmtId="0" fontId="22" fillId="0" borderId="14" xfId="0" applyFont="1" applyBorder="1" applyAlignment="1"/>
    <xf numFmtId="0" fontId="14" fillId="0" borderId="0" xfId="6" applyFont="1" applyAlignment="1">
      <alignment horizontal="left" vertical="top"/>
    </xf>
    <xf numFmtId="178" fontId="14" fillId="0" borderId="103" xfId="0" applyNumberFormat="1" applyFont="1" applyBorder="1" applyAlignment="1" applyProtection="1">
      <alignment horizontal="right" vertical="center" shrinkToFit="1"/>
      <protection locked="0"/>
    </xf>
    <xf numFmtId="178" fontId="14" fillId="0" borderId="6" xfId="0" applyNumberFormat="1" applyFont="1" applyBorder="1" applyAlignment="1" applyProtection="1">
      <alignment horizontal="right" vertical="center" shrinkToFit="1"/>
      <protection locked="0"/>
    </xf>
    <xf numFmtId="178" fontId="14" fillId="0" borderId="7" xfId="0" applyNumberFormat="1" applyFont="1" applyBorder="1" applyAlignment="1" applyProtection="1">
      <alignment horizontal="right" vertical="center" shrinkToFit="1"/>
      <protection locked="0"/>
    </xf>
    <xf numFmtId="0" fontId="22" fillId="0" borderId="0" xfId="0" applyFont="1">
      <alignment vertical="center"/>
    </xf>
    <xf numFmtId="0" fontId="11" fillId="0" borderId="8" xfId="6" applyFont="1" applyBorder="1" applyAlignment="1">
      <alignment vertical="top"/>
    </xf>
    <xf numFmtId="0" fontId="11" fillId="0" borderId="8" xfId="6" applyFont="1" applyBorder="1">
      <alignment vertical="center"/>
    </xf>
    <xf numFmtId="0" fontId="11" fillId="0" borderId="8" xfId="6" applyFont="1" applyBorder="1" applyAlignment="1">
      <alignment vertical="center" wrapText="1"/>
    </xf>
    <xf numFmtId="0" fontId="0" fillId="0" borderId="8" xfId="6" applyFont="1" applyBorder="1">
      <alignment vertical="center"/>
    </xf>
    <xf numFmtId="0" fontId="10" fillId="0" borderId="8" xfId="6" applyBorder="1" applyAlignment="1">
      <alignment vertical="center" wrapText="1"/>
    </xf>
    <xf numFmtId="0" fontId="10" fillId="0" borderId="8" xfId="6" applyBorder="1">
      <alignment vertical="center"/>
    </xf>
    <xf numFmtId="0" fontId="10" fillId="0" borderId="8" xfId="6" applyBorder="1" applyAlignment="1">
      <alignment horizontal="left" vertical="top"/>
    </xf>
    <xf numFmtId="0" fontId="0" fillId="0" borderId="8" xfId="6" applyFont="1" applyBorder="1" applyAlignment="1">
      <alignment horizontal="left" vertical="top"/>
    </xf>
    <xf numFmtId="0" fontId="10" fillId="0" borderId="8" xfId="6" applyBorder="1" applyAlignment="1">
      <alignment horizontal="left" vertical="top" wrapText="1"/>
    </xf>
    <xf numFmtId="0" fontId="0" fillId="0" borderId="8" xfId="6" applyFont="1" applyBorder="1" applyAlignment="1">
      <alignment horizontal="left" vertical="top" wrapText="1"/>
    </xf>
    <xf numFmtId="0" fontId="11" fillId="0" borderId="8" xfId="6" applyFont="1" applyBorder="1" applyAlignment="1">
      <alignment horizontal="left" vertical="top"/>
    </xf>
    <xf numFmtId="0" fontId="11" fillId="0" borderId="8" xfId="6" applyFont="1" applyBorder="1" applyAlignment="1">
      <alignment horizontal="left" vertical="top" wrapText="1"/>
    </xf>
    <xf numFmtId="0" fontId="22" fillId="0" borderId="14" xfId="0" applyFont="1" applyBorder="1" applyAlignment="1">
      <alignment vertical="top" wrapText="1"/>
    </xf>
    <xf numFmtId="189" fontId="14" fillId="0" borderId="9"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center" wrapText="1" shrinkToFit="1"/>
      <protection locked="0"/>
    </xf>
    <xf numFmtId="0" fontId="24" fillId="0" borderId="0" xfId="6" applyFont="1">
      <alignment vertical="center"/>
    </xf>
    <xf numFmtId="0" fontId="17" fillId="0" borderId="0" xfId="7" applyFont="1" applyAlignment="1">
      <alignment horizontal="center" vertical="center"/>
    </xf>
    <xf numFmtId="0" fontId="31" fillId="0" borderId="0" xfId="7" applyFont="1" applyAlignment="1">
      <alignment horizontal="center"/>
    </xf>
    <xf numFmtId="38" fontId="31" fillId="0" borderId="0" xfId="7" applyNumberFormat="1" applyFont="1" applyAlignment="1">
      <alignment vertical="center"/>
    </xf>
    <xf numFmtId="0" fontId="17" fillId="0" borderId="0" xfId="7" applyFont="1" applyAlignment="1">
      <alignment horizontal="right" vertical="center"/>
    </xf>
    <xf numFmtId="38" fontId="17" fillId="0" borderId="0" xfId="7" applyNumberFormat="1" applyFont="1" applyAlignment="1">
      <alignment vertical="center"/>
    </xf>
    <xf numFmtId="0" fontId="31" fillId="0" borderId="0" xfId="7" applyFont="1" applyAlignment="1">
      <alignment vertical="center"/>
    </xf>
    <xf numFmtId="0" fontId="31" fillId="0" borderId="0" xfId="7" applyFont="1"/>
    <xf numFmtId="188" fontId="31" fillId="0" borderId="0" xfId="7" applyNumberFormat="1" applyFont="1" applyAlignment="1">
      <alignment vertical="center"/>
    </xf>
    <xf numFmtId="180" fontId="31" fillId="5" borderId="81" xfId="7" applyNumberFormat="1" applyFont="1" applyFill="1" applyBorder="1" applyAlignment="1">
      <alignment horizontal="right" vertical="center" shrinkToFit="1"/>
    </xf>
    <xf numFmtId="180" fontId="31" fillId="0" borderId="0" xfId="7" applyNumberFormat="1" applyFont="1" applyAlignment="1">
      <alignment vertical="center"/>
    </xf>
    <xf numFmtId="180" fontId="31" fillId="5" borderId="94" xfId="7" applyNumberFormat="1" applyFont="1" applyFill="1" applyBorder="1" applyAlignment="1">
      <alignment horizontal="right" vertical="center" shrinkToFit="1"/>
    </xf>
    <xf numFmtId="0" fontId="17" fillId="0" borderId="0" xfId="7" applyFont="1" applyAlignment="1">
      <alignment vertical="center"/>
    </xf>
    <xf numFmtId="176" fontId="31" fillId="5" borderId="1" xfId="3" applyNumberFormat="1" applyFont="1" applyFill="1" applyBorder="1" applyAlignment="1">
      <alignment horizontal="right" vertical="center"/>
    </xf>
    <xf numFmtId="183" fontId="31" fillId="4" borderId="87" xfId="7" applyNumberFormat="1" applyFont="1" applyFill="1" applyBorder="1" applyAlignment="1">
      <alignment horizontal="center" vertical="center"/>
    </xf>
    <xf numFmtId="183" fontId="31" fillId="4" borderId="54" xfId="7" applyNumberFormat="1" applyFont="1" applyFill="1" applyBorder="1" applyAlignment="1">
      <alignment horizontal="center" vertical="center"/>
    </xf>
    <xf numFmtId="176" fontId="31" fillId="4" borderId="91" xfId="3" applyNumberFormat="1" applyFont="1" applyFill="1" applyBorder="1" applyAlignment="1">
      <alignment horizontal="center" vertical="center"/>
    </xf>
    <xf numFmtId="180" fontId="31" fillId="5" borderId="81" xfId="3" applyNumberFormat="1" applyFont="1" applyFill="1" applyBorder="1" applyAlignment="1">
      <alignment horizontal="right" vertical="center"/>
    </xf>
    <xf numFmtId="180" fontId="31" fillId="5" borderId="94" xfId="3" applyNumberFormat="1" applyFont="1" applyFill="1" applyBorder="1" applyAlignment="1">
      <alignment horizontal="right" vertical="center"/>
    </xf>
    <xf numFmtId="0" fontId="31" fillId="4" borderId="44" xfId="7" applyFont="1" applyFill="1" applyBorder="1" applyAlignment="1">
      <alignment horizontal="center" vertical="center"/>
    </xf>
    <xf numFmtId="38" fontId="31" fillId="4" borderId="81" xfId="5" applyFont="1" applyFill="1" applyBorder="1" applyAlignment="1" applyProtection="1">
      <alignment horizontal="center" vertical="center" wrapText="1"/>
    </xf>
    <xf numFmtId="38" fontId="31" fillId="4" borderId="9" xfId="5" applyFont="1" applyFill="1" applyBorder="1" applyAlignment="1" applyProtection="1">
      <alignment horizontal="center" vertical="center"/>
    </xf>
    <xf numFmtId="38" fontId="31" fillId="0" borderId="9" xfId="3" applyFont="1" applyFill="1" applyBorder="1" applyAlignment="1" applyProtection="1">
      <alignment horizontal="right" vertical="center"/>
      <protection locked="0"/>
    </xf>
    <xf numFmtId="38" fontId="31" fillId="5" borderId="95" xfId="5" applyFont="1" applyFill="1" applyBorder="1" applyAlignment="1" applyProtection="1">
      <alignment horizontal="right" vertical="center"/>
    </xf>
    <xf numFmtId="38" fontId="31" fillId="0" borderId="10" xfId="3" applyFont="1" applyBorder="1" applyAlignment="1" applyProtection="1">
      <alignment horizontal="right" vertical="center"/>
      <protection locked="0"/>
    </xf>
    <xf numFmtId="38" fontId="31" fillId="4" borderId="10" xfId="5" applyFont="1" applyFill="1" applyBorder="1" applyAlignment="1" applyProtection="1">
      <alignment horizontal="center" vertical="center"/>
    </xf>
    <xf numFmtId="38" fontId="31" fillId="5" borderId="2" xfId="5" applyFont="1" applyFill="1" applyBorder="1" applyAlignment="1" applyProtection="1">
      <alignment horizontal="right" vertical="center"/>
    </xf>
    <xf numFmtId="38" fontId="31" fillId="0" borderId="16" xfId="3" applyFont="1" applyBorder="1" applyAlignment="1" applyProtection="1">
      <alignment horizontal="right" vertical="center"/>
      <protection locked="0"/>
    </xf>
    <xf numFmtId="38" fontId="31" fillId="5" borderId="102" xfId="5" applyFont="1" applyFill="1" applyBorder="1" applyAlignment="1" applyProtection="1">
      <alignment horizontal="right" vertical="center"/>
    </xf>
    <xf numFmtId="38" fontId="31" fillId="5" borderId="81" xfId="5" applyFont="1" applyFill="1" applyBorder="1" applyAlignment="1" applyProtection="1">
      <alignment horizontal="right" vertical="center"/>
    </xf>
    <xf numFmtId="38" fontId="31" fillId="0" borderId="99" xfId="5" applyFont="1" applyFill="1" applyBorder="1" applyAlignment="1" applyProtection="1">
      <alignment horizontal="right" vertical="center"/>
      <protection locked="0"/>
    </xf>
    <xf numFmtId="0" fontId="31" fillId="0" borderId="0" xfId="7" applyFont="1" applyAlignment="1">
      <alignment horizontal="center" vertical="center"/>
    </xf>
    <xf numFmtId="0" fontId="11" fillId="8" borderId="8" xfId="6" applyFont="1" applyFill="1" applyBorder="1" applyAlignment="1">
      <alignment vertical="top"/>
    </xf>
    <xf numFmtId="0" fontId="0" fillId="9" borderId="8" xfId="6" applyFont="1" applyFill="1" applyBorder="1" applyAlignment="1">
      <alignment horizontal="left" vertical="top"/>
    </xf>
    <xf numFmtId="0" fontId="10" fillId="9" borderId="8" xfId="6" applyFill="1" applyBorder="1" applyAlignment="1">
      <alignment horizontal="left" vertical="top"/>
    </xf>
    <xf numFmtId="0" fontId="10" fillId="10" borderId="8" xfId="6" applyFill="1" applyBorder="1" applyAlignment="1">
      <alignment horizontal="left" vertical="top"/>
    </xf>
    <xf numFmtId="0" fontId="10" fillId="6" borderId="8" xfId="6" applyFill="1" applyBorder="1" applyAlignment="1">
      <alignment horizontal="left" vertical="top"/>
    </xf>
    <xf numFmtId="0" fontId="0" fillId="11" borderId="8" xfId="6" applyFont="1" applyFill="1" applyBorder="1" applyAlignment="1">
      <alignment horizontal="left" vertical="top"/>
    </xf>
    <xf numFmtId="0" fontId="10" fillId="11" borderId="8" xfId="6" applyFill="1" applyBorder="1" applyAlignment="1">
      <alignment horizontal="left" vertical="top"/>
    </xf>
    <xf numFmtId="0" fontId="11" fillId="12" borderId="8" xfId="6" applyFont="1" applyFill="1" applyBorder="1" applyAlignment="1">
      <alignment horizontal="left" vertical="top"/>
    </xf>
    <xf numFmtId="0" fontId="11" fillId="12" borderId="8" xfId="6" applyFont="1" applyFill="1" applyBorder="1" applyAlignment="1">
      <alignment vertical="top"/>
    </xf>
    <xf numFmtId="0" fontId="11" fillId="14" borderId="8" xfId="6" applyFont="1" applyFill="1" applyBorder="1" applyAlignment="1">
      <alignment vertical="top"/>
    </xf>
    <xf numFmtId="0" fontId="11" fillId="13" borderId="8" xfId="6" applyFont="1" applyFill="1" applyBorder="1" applyAlignment="1">
      <alignment vertical="top"/>
    </xf>
    <xf numFmtId="178" fontId="14" fillId="0" borderId="12" xfId="0" applyNumberFormat="1" applyFont="1" applyBorder="1" applyAlignment="1" applyProtection="1">
      <alignment horizontal="right" vertical="center" shrinkToFit="1"/>
      <protection locked="0"/>
    </xf>
    <xf numFmtId="0" fontId="11" fillId="15" borderId="8" xfId="6" applyFont="1" applyFill="1" applyBorder="1" applyAlignment="1">
      <alignment vertical="top"/>
    </xf>
    <xf numFmtId="0" fontId="17" fillId="0" borderId="0" xfId="0" applyFont="1" applyAlignment="1">
      <alignment horizontal="right" vertical="center" wrapText="1"/>
    </xf>
    <xf numFmtId="3" fontId="17" fillId="0" borderId="0" xfId="0" applyNumberFormat="1" applyFont="1" applyAlignment="1">
      <alignment horizontal="right" vertical="center" wrapText="1"/>
    </xf>
    <xf numFmtId="3" fontId="17" fillId="0" borderId="0" xfId="0" applyNumberFormat="1" applyFont="1" applyAlignment="1">
      <alignment horizontal="right" vertical="center"/>
    </xf>
    <xf numFmtId="0" fontId="24" fillId="0" borderId="20" xfId="0" applyFont="1" applyBorder="1" applyAlignment="1" applyProtection="1">
      <alignment vertical="center" shrinkToFit="1"/>
      <protection locked="0"/>
    </xf>
    <xf numFmtId="49" fontId="24" fillId="0" borderId="8" xfId="0" applyNumberFormat="1" applyFont="1" applyBorder="1" applyAlignment="1" applyProtection="1">
      <alignment horizontal="center" vertical="center"/>
      <protection locked="0"/>
    </xf>
    <xf numFmtId="14" fontId="24" fillId="0" borderId="47" xfId="0" applyNumberFormat="1" applyFont="1" applyBorder="1" applyAlignment="1" applyProtection="1">
      <alignment horizontal="center" vertical="center"/>
      <protection locked="0"/>
    </xf>
    <xf numFmtId="14" fontId="24" fillId="0" borderId="62" xfId="0" applyNumberFormat="1" applyFont="1" applyBorder="1" applyAlignment="1" applyProtection="1">
      <alignment horizontal="center" vertical="center"/>
      <protection locked="0"/>
    </xf>
    <xf numFmtId="14" fontId="24" fillId="0" borderId="52" xfId="0" applyNumberFormat="1" applyFont="1" applyBorder="1" applyAlignment="1" applyProtection="1">
      <alignment horizontal="center" vertical="center"/>
      <protection locked="0"/>
    </xf>
    <xf numFmtId="14" fontId="24" fillId="0" borderId="60" xfId="0" applyNumberFormat="1" applyFont="1" applyBorder="1" applyAlignment="1" applyProtection="1">
      <alignment horizontal="center" vertical="center"/>
      <protection locked="0"/>
    </xf>
    <xf numFmtId="0" fontId="24" fillId="0" borderId="21" xfId="0" applyFont="1" applyBorder="1" applyAlignment="1" applyProtection="1">
      <alignment vertical="center" shrinkToFit="1"/>
      <protection locked="0"/>
    </xf>
    <xf numFmtId="189" fontId="14" fillId="0" borderId="0" xfId="0" applyNumberFormat="1" applyFont="1" applyAlignment="1" applyProtection="1">
      <alignment horizontal="center" vertical="center" shrinkToFit="1"/>
      <protection locked="0"/>
    </xf>
    <xf numFmtId="0" fontId="35" fillId="0" borderId="0" xfId="6" applyFont="1">
      <alignment vertical="center"/>
    </xf>
    <xf numFmtId="0" fontId="36" fillId="0" borderId="0" xfId="7" applyFont="1" applyAlignment="1">
      <alignment vertical="center"/>
    </xf>
    <xf numFmtId="0" fontId="22" fillId="4" borderId="8" xfId="0" applyFont="1" applyFill="1" applyBorder="1" applyAlignment="1">
      <alignment horizontal="center" vertical="center" shrinkToFit="1"/>
    </xf>
    <xf numFmtId="0" fontId="31" fillId="0" borderId="0" xfId="7" applyFont="1" applyAlignment="1">
      <alignment horizontal="right" vertical="center"/>
    </xf>
    <xf numFmtId="0" fontId="24" fillId="0" borderId="8" xfId="0" applyFont="1" applyBorder="1" applyAlignment="1" applyProtection="1">
      <alignment vertical="center" wrapText="1"/>
      <protection locked="0"/>
    </xf>
    <xf numFmtId="49" fontId="14" fillId="0" borderId="9" xfId="0" applyNumberFormat="1" applyFont="1" applyBorder="1" applyAlignment="1" applyProtection="1">
      <alignment horizontal="center" vertical="top" shrinkToFit="1"/>
      <protection locked="0"/>
    </xf>
    <xf numFmtId="49" fontId="14" fillId="0" borderId="10" xfId="0" applyNumberFormat="1" applyFont="1" applyBorder="1" applyAlignment="1" applyProtection="1">
      <alignment horizontal="center" vertical="top" shrinkToFit="1"/>
      <protection locked="0"/>
    </xf>
    <xf numFmtId="0" fontId="18" fillId="0" borderId="0" xfId="0" applyFont="1">
      <alignment vertical="center"/>
    </xf>
    <xf numFmtId="0" fontId="25" fillId="0" borderId="0" xfId="0" applyFont="1">
      <alignment vertical="center"/>
    </xf>
    <xf numFmtId="0" fontId="16" fillId="0" borderId="0" xfId="0" applyFont="1">
      <alignment vertical="center"/>
    </xf>
    <xf numFmtId="0" fontId="16" fillId="0" borderId="0" xfId="0" applyFont="1" applyAlignment="1">
      <alignment vertical="center" wrapText="1"/>
    </xf>
    <xf numFmtId="0" fontId="24" fillId="0" borderId="0" xfId="0" applyFont="1" applyAlignment="1">
      <alignment vertical="top"/>
    </xf>
    <xf numFmtId="0" fontId="32" fillId="0" borderId="0" xfId="0" applyFont="1">
      <alignment vertical="center"/>
    </xf>
    <xf numFmtId="0" fontId="24" fillId="4" borderId="8" xfId="0" applyFont="1" applyFill="1" applyBorder="1" applyAlignment="1">
      <alignment horizontal="center" vertical="center"/>
    </xf>
    <xf numFmtId="0" fontId="17" fillId="0" borderId="14" xfId="0" applyFont="1" applyBorder="1">
      <alignment vertical="center"/>
    </xf>
    <xf numFmtId="0" fontId="19" fillId="0" borderId="0" xfId="0" applyFont="1" applyAlignment="1">
      <alignment vertical="top"/>
    </xf>
    <xf numFmtId="0" fontId="33" fillId="4" borderId="8" xfId="0" applyFont="1" applyFill="1" applyBorder="1" applyAlignment="1">
      <alignment horizontal="center" vertical="center"/>
    </xf>
    <xf numFmtId="0" fontId="19" fillId="0" borderId="0" xfId="0" applyFont="1" applyAlignment="1">
      <alignment vertical="top" wrapText="1"/>
    </xf>
    <xf numFmtId="179" fontId="27" fillId="4" borderId="8" xfId="0" applyNumberFormat="1" applyFont="1" applyFill="1" applyBorder="1" applyAlignment="1">
      <alignment horizontal="center" vertical="center"/>
    </xf>
    <xf numFmtId="0" fontId="24" fillId="4" borderId="64" xfId="0" applyFont="1" applyFill="1" applyBorder="1" applyAlignment="1">
      <alignment horizontal="center" vertical="center" wrapText="1"/>
    </xf>
    <xf numFmtId="0" fontId="24" fillId="4" borderId="64" xfId="0" applyFont="1" applyFill="1" applyBorder="1" applyAlignment="1">
      <alignment horizontal="center" vertical="center"/>
    </xf>
    <xf numFmtId="0" fontId="31" fillId="4" borderId="64" xfId="0" applyFont="1" applyFill="1" applyBorder="1" applyAlignment="1">
      <alignment horizontal="center" vertical="center" wrapText="1"/>
    </xf>
    <xf numFmtId="0" fontId="17" fillId="0" borderId="0" xfId="0" applyFont="1" applyAlignment="1">
      <alignment vertical="top" wrapText="1"/>
    </xf>
    <xf numFmtId="0" fontId="24" fillId="4" borderId="77" xfId="0" applyFont="1" applyFill="1" applyBorder="1" applyAlignment="1">
      <alignment horizontal="center" vertical="center" wrapText="1"/>
    </xf>
    <xf numFmtId="0" fontId="31" fillId="4" borderId="67" xfId="0" applyFont="1" applyFill="1" applyBorder="1" applyAlignment="1">
      <alignment horizontal="center" vertical="center"/>
    </xf>
    <xf numFmtId="0" fontId="24" fillId="4" borderId="77" xfId="0" applyFont="1" applyFill="1" applyBorder="1" applyAlignment="1">
      <alignment horizontal="center" vertical="center"/>
    </xf>
    <xf numFmtId="0" fontId="24" fillId="4" borderId="45" xfId="0" applyFont="1" applyFill="1" applyBorder="1" applyAlignment="1">
      <alignment horizontal="center" vertical="center"/>
    </xf>
    <xf numFmtId="0" fontId="24" fillId="4" borderId="44" xfId="0" applyFont="1" applyFill="1" applyBorder="1" applyAlignment="1">
      <alignment horizontal="center" vertical="center"/>
    </xf>
    <xf numFmtId="0" fontId="24" fillId="4" borderId="56" xfId="0" applyFont="1" applyFill="1" applyBorder="1" applyAlignment="1">
      <alignment horizontal="center" vertical="center"/>
    </xf>
    <xf numFmtId="0" fontId="24" fillId="0" borderId="46" xfId="0" applyFont="1" applyBorder="1" applyAlignment="1">
      <alignment horizontal="center" vertical="center"/>
    </xf>
    <xf numFmtId="0" fontId="24" fillId="0" borderId="53" xfId="0" applyFont="1" applyBorder="1" applyAlignment="1">
      <alignment horizontal="center" vertical="center"/>
    </xf>
    <xf numFmtId="0" fontId="17" fillId="0" borderId="0" xfId="0" applyFont="1" applyAlignment="1">
      <alignment horizontal="left" vertical="top" wrapText="1"/>
    </xf>
    <xf numFmtId="0" fontId="24" fillId="4" borderId="40" xfId="0" applyFont="1" applyFill="1" applyBorder="1" applyAlignment="1">
      <alignment horizontal="center" vertical="center"/>
    </xf>
    <xf numFmtId="0" fontId="33" fillId="4" borderId="20" xfId="0" applyFont="1" applyFill="1" applyBorder="1" applyAlignment="1">
      <alignment horizontal="center" vertical="center"/>
    </xf>
    <xf numFmtId="178" fontId="24" fillId="5" borderId="5" xfId="0" applyNumberFormat="1" applyFont="1" applyFill="1" applyBorder="1">
      <alignment vertical="center"/>
    </xf>
    <xf numFmtId="178" fontId="24" fillId="5" borderId="62" xfId="0" applyNumberFormat="1" applyFont="1" applyFill="1" applyBorder="1">
      <alignment vertical="center"/>
    </xf>
    <xf numFmtId="0" fontId="33" fillId="4" borderId="21" xfId="0" applyFont="1" applyFill="1" applyBorder="1" applyAlignment="1">
      <alignment horizontal="center" vertical="center"/>
    </xf>
    <xf numFmtId="178" fontId="24" fillId="5" borderId="6" xfId="0" applyNumberFormat="1" applyFont="1" applyFill="1" applyBorder="1">
      <alignment vertical="center"/>
    </xf>
    <xf numFmtId="178" fontId="24" fillId="5" borderId="60" xfId="0" applyNumberFormat="1" applyFont="1" applyFill="1" applyBorder="1">
      <alignment vertical="center"/>
    </xf>
    <xf numFmtId="0" fontId="24" fillId="4" borderId="52" xfId="0" applyFont="1" applyFill="1" applyBorder="1" applyAlignment="1">
      <alignment horizontal="center" vertical="center" wrapText="1"/>
    </xf>
    <xf numFmtId="0" fontId="24" fillId="4" borderId="53" xfId="0" applyFont="1" applyFill="1" applyBorder="1" applyAlignment="1">
      <alignment vertical="center" wrapText="1"/>
    </xf>
    <xf numFmtId="0" fontId="31" fillId="4" borderId="21" xfId="0" applyFont="1" applyFill="1" applyBorder="1" applyAlignment="1">
      <alignment horizontal="center" vertical="center" wrapText="1"/>
    </xf>
    <xf numFmtId="0" fontId="24" fillId="4" borderId="51" xfId="0" applyFont="1" applyFill="1" applyBorder="1" applyAlignment="1">
      <alignment vertical="center" wrapText="1"/>
    </xf>
    <xf numFmtId="0" fontId="33" fillId="4" borderId="3" xfId="0" applyFont="1" applyFill="1" applyBorder="1" applyAlignment="1">
      <alignment horizontal="center" vertical="center" shrinkToFit="1"/>
    </xf>
    <xf numFmtId="178" fontId="24" fillId="5" borderId="7" xfId="0" applyNumberFormat="1" applyFont="1" applyFill="1" applyBorder="1">
      <alignment vertical="center"/>
    </xf>
    <xf numFmtId="0" fontId="24" fillId="4" borderId="52" xfId="0" applyFont="1" applyFill="1" applyBorder="1" applyAlignment="1">
      <alignment horizontal="center" vertical="center"/>
    </xf>
    <xf numFmtId="0" fontId="24" fillId="4" borderId="51" xfId="0" applyFont="1" applyFill="1" applyBorder="1">
      <alignment vertical="center"/>
    </xf>
    <xf numFmtId="178" fontId="24" fillId="5" borderId="103" xfId="0" applyNumberFormat="1" applyFont="1" applyFill="1" applyBorder="1">
      <alignment vertical="center"/>
    </xf>
    <xf numFmtId="0" fontId="24" fillId="4" borderId="69" xfId="0" applyFont="1" applyFill="1" applyBorder="1" applyAlignment="1">
      <alignment horizontal="center" vertical="center"/>
    </xf>
    <xf numFmtId="0" fontId="24" fillId="4" borderId="113" xfId="0" applyFont="1" applyFill="1" applyBorder="1">
      <alignment vertical="center"/>
    </xf>
    <xf numFmtId="178" fontId="24" fillId="5" borderId="17" xfId="0" applyNumberFormat="1" applyFont="1" applyFill="1" applyBorder="1">
      <alignment vertical="center"/>
    </xf>
    <xf numFmtId="178" fontId="24" fillId="5" borderId="106" xfId="0" applyNumberFormat="1" applyFont="1" applyFill="1" applyBorder="1">
      <alignment vertical="center"/>
    </xf>
    <xf numFmtId="178" fontId="24" fillId="5" borderId="105" xfId="0" applyNumberFormat="1" applyFont="1" applyFill="1" applyBorder="1">
      <alignment vertical="center"/>
    </xf>
    <xf numFmtId="0" fontId="24" fillId="4" borderId="79" xfId="0" applyFont="1" applyFill="1" applyBorder="1" applyAlignment="1">
      <alignment horizontal="center" vertical="center" shrinkToFit="1"/>
    </xf>
    <xf numFmtId="0" fontId="23" fillId="0" borderId="0" xfId="0" applyFont="1">
      <alignment vertical="center"/>
    </xf>
    <xf numFmtId="0" fontId="29" fillId="0" borderId="0" xfId="0" applyFont="1">
      <alignment vertical="center"/>
    </xf>
    <xf numFmtId="0" fontId="14" fillId="0" borderId="0" xfId="6" applyFont="1" applyAlignment="1">
      <alignment vertical="center" textRotation="255"/>
    </xf>
    <xf numFmtId="0" fontId="22" fillId="2" borderId="115" xfId="6" applyFont="1" applyFill="1" applyBorder="1">
      <alignment vertical="center"/>
    </xf>
    <xf numFmtId="0" fontId="14" fillId="2" borderId="118" xfId="6" applyFont="1" applyFill="1" applyBorder="1">
      <alignment vertical="center"/>
    </xf>
    <xf numFmtId="177" fontId="14" fillId="0" borderId="0" xfId="4" applyNumberFormat="1" applyFont="1" applyBorder="1" applyProtection="1">
      <alignment vertical="center"/>
    </xf>
    <xf numFmtId="177" fontId="23" fillId="0" borderId="0" xfId="0" applyNumberFormat="1" applyFont="1">
      <alignment vertical="center"/>
    </xf>
    <xf numFmtId="0" fontId="14" fillId="2" borderId="29" xfId="6" applyFont="1" applyFill="1" applyBorder="1">
      <alignment vertical="center"/>
    </xf>
    <xf numFmtId="0" fontId="14" fillId="3" borderId="15" xfId="6" applyFont="1" applyFill="1" applyBorder="1">
      <alignment vertical="center"/>
    </xf>
    <xf numFmtId="0" fontId="14" fillId="3" borderId="24" xfId="6" applyFont="1" applyFill="1" applyBorder="1">
      <alignment vertical="center"/>
    </xf>
    <xf numFmtId="177" fontId="14" fillId="0" borderId="0" xfId="4" applyNumberFormat="1" applyFont="1" applyBorder="1" applyAlignment="1" applyProtection="1">
      <alignment horizontal="left" vertical="top"/>
    </xf>
    <xf numFmtId="0" fontId="14" fillId="3" borderId="37" xfId="6" applyFont="1" applyFill="1" applyBorder="1">
      <alignment vertical="center"/>
    </xf>
    <xf numFmtId="0" fontId="14" fillId="3" borderId="43" xfId="6" applyFont="1" applyFill="1" applyBorder="1">
      <alignment vertical="center"/>
    </xf>
    <xf numFmtId="0" fontId="14" fillId="3" borderId="14" xfId="6" applyFont="1" applyFill="1" applyBorder="1">
      <alignment vertical="center"/>
    </xf>
    <xf numFmtId="0" fontId="14" fillId="4" borderId="52" xfId="6" applyFont="1" applyFill="1" applyBorder="1">
      <alignment vertical="center"/>
    </xf>
    <xf numFmtId="0" fontId="14" fillId="4" borderId="53" xfId="6" applyFont="1" applyFill="1" applyBorder="1">
      <alignment vertical="center"/>
    </xf>
    <xf numFmtId="0" fontId="14" fillId="4" borderId="21" xfId="6" applyFont="1" applyFill="1" applyBorder="1">
      <alignment vertical="center"/>
    </xf>
    <xf numFmtId="0" fontId="14" fillId="4" borderId="21" xfId="6" applyFont="1" applyFill="1" applyBorder="1" applyAlignment="1">
      <alignment horizontal="left" vertical="center"/>
    </xf>
    <xf numFmtId="0" fontId="14" fillId="2" borderId="30" xfId="6" applyFont="1" applyFill="1" applyBorder="1">
      <alignment vertical="center"/>
    </xf>
    <xf numFmtId="0" fontId="14" fillId="3" borderId="33" xfId="6" applyFont="1" applyFill="1" applyBorder="1">
      <alignment vertical="center"/>
    </xf>
    <xf numFmtId="0" fontId="14" fillId="4" borderId="34" xfId="6" applyFont="1" applyFill="1" applyBorder="1" applyAlignment="1">
      <alignment horizontal="left" vertical="center"/>
    </xf>
    <xf numFmtId="0" fontId="14" fillId="4" borderId="84" xfId="6" applyFont="1" applyFill="1" applyBorder="1">
      <alignment vertical="center"/>
    </xf>
    <xf numFmtId="0" fontId="14" fillId="0" borderId="0" xfId="6" applyFont="1" applyAlignment="1">
      <alignment horizontal="left" vertical="center"/>
    </xf>
    <xf numFmtId="38" fontId="14" fillId="0" borderId="0" xfId="3" applyFont="1" applyFill="1" applyBorder="1" applyAlignment="1" applyProtection="1">
      <alignment horizontal="right" vertical="center"/>
    </xf>
    <xf numFmtId="177" fontId="14" fillId="0" borderId="0" xfId="4" applyNumberFormat="1" applyFont="1" applyFill="1" applyBorder="1" applyAlignment="1" applyProtection="1">
      <alignment horizontal="left" vertical="top"/>
    </xf>
    <xf numFmtId="177" fontId="14" fillId="0" borderId="0" xfId="0" applyNumberFormat="1" applyFont="1">
      <alignment vertical="center"/>
    </xf>
    <xf numFmtId="0" fontId="14" fillId="2" borderId="36" xfId="6" applyFont="1" applyFill="1" applyBorder="1" applyAlignment="1">
      <alignment horizontal="center" vertical="center"/>
    </xf>
    <xf numFmtId="0" fontId="14" fillId="2" borderId="25" xfId="6" applyFont="1" applyFill="1" applyBorder="1" applyAlignment="1">
      <alignment horizontal="center" vertical="center"/>
    </xf>
    <xf numFmtId="177" fontId="14" fillId="2" borderId="25" xfId="6" applyNumberFormat="1" applyFont="1" applyFill="1" applyBorder="1" applyAlignment="1">
      <alignment horizontal="center" vertical="center"/>
    </xf>
    <xf numFmtId="177" fontId="14" fillId="2" borderId="26" xfId="6" applyNumberFormat="1" applyFont="1" applyFill="1" applyBorder="1" applyAlignment="1">
      <alignment horizontal="center" vertical="center"/>
    </xf>
    <xf numFmtId="0" fontId="14" fillId="0" borderId="0" xfId="6" applyFont="1" applyAlignment="1">
      <alignment horizontal="center" vertical="center"/>
    </xf>
    <xf numFmtId="0" fontId="14" fillId="2" borderId="28" xfId="6" applyFont="1" applyFill="1" applyBorder="1" applyAlignment="1">
      <alignment horizontal="center" vertical="center"/>
    </xf>
    <xf numFmtId="177" fontId="14" fillId="2" borderId="28" xfId="6" applyNumberFormat="1" applyFont="1" applyFill="1" applyBorder="1" applyAlignment="1">
      <alignment horizontal="center" vertical="center"/>
    </xf>
    <xf numFmtId="177" fontId="14" fillId="2" borderId="70" xfId="6" applyNumberFormat="1" applyFont="1" applyFill="1" applyBorder="1" applyAlignment="1">
      <alignment horizontal="center" vertical="center"/>
    </xf>
    <xf numFmtId="0" fontId="14" fillId="2" borderId="29" xfId="6" applyFont="1" applyFill="1" applyBorder="1" applyAlignment="1">
      <alignment vertical="center" textRotation="255"/>
    </xf>
    <xf numFmtId="0" fontId="14" fillId="3" borderId="37" xfId="6" applyFont="1" applyFill="1" applyBorder="1" applyAlignment="1">
      <alignment horizontal="left" vertical="center"/>
    </xf>
    <xf numFmtId="0" fontId="14" fillId="3" borderId="13" xfId="6" applyFont="1" applyFill="1" applyBorder="1" applyAlignment="1">
      <alignment horizontal="center" vertical="center" textRotation="255"/>
    </xf>
    <xf numFmtId="0" fontId="14" fillId="3" borderId="13" xfId="6" applyFont="1" applyFill="1" applyBorder="1" applyAlignment="1">
      <alignment horizontal="center" vertical="center"/>
    </xf>
    <xf numFmtId="177" fontId="14" fillId="3" borderId="13" xfId="6" applyNumberFormat="1" applyFont="1" applyFill="1" applyBorder="1" applyAlignment="1">
      <alignment horizontal="center" vertical="center"/>
    </xf>
    <xf numFmtId="177" fontId="14" fillId="3" borderId="42" xfId="6" applyNumberFormat="1" applyFont="1" applyFill="1" applyBorder="1" applyAlignment="1">
      <alignment horizontal="center" vertical="center"/>
    </xf>
    <xf numFmtId="0" fontId="14" fillId="3" borderId="14" xfId="6" applyFont="1" applyFill="1" applyBorder="1" applyAlignment="1">
      <alignment horizontal="left" vertical="center"/>
    </xf>
    <xf numFmtId="0" fontId="22" fillId="4" borderId="37" xfId="6" applyFont="1" applyFill="1" applyBorder="1" applyAlignment="1">
      <alignment horizontal="left" vertical="center"/>
    </xf>
    <xf numFmtId="0" fontId="14" fillId="4" borderId="13" xfId="6" applyFont="1" applyFill="1" applyBorder="1" applyAlignment="1">
      <alignment horizontal="center" vertical="center"/>
    </xf>
    <xf numFmtId="0" fontId="22" fillId="4" borderId="14" xfId="6" applyFont="1" applyFill="1" applyBorder="1" applyAlignment="1">
      <alignment horizontal="left" vertical="center"/>
    </xf>
    <xf numFmtId="0" fontId="14" fillId="3" borderId="14" xfId="6" applyFont="1" applyFill="1" applyBorder="1" applyAlignment="1">
      <alignment vertical="center" textRotation="255"/>
    </xf>
    <xf numFmtId="0" fontId="14" fillId="4" borderId="14" xfId="6" applyFont="1" applyFill="1" applyBorder="1" applyAlignment="1">
      <alignment vertical="center" textRotation="255" shrinkToFit="1"/>
    </xf>
    <xf numFmtId="0" fontId="14" fillId="4" borderId="67" xfId="6" applyFont="1" applyFill="1" applyBorder="1" applyAlignment="1">
      <alignment horizontal="center" vertical="center"/>
    </xf>
    <xf numFmtId="0" fontId="14" fillId="0" borderId="0" xfId="6" applyFont="1" applyAlignment="1">
      <alignment vertical="top" wrapText="1"/>
    </xf>
    <xf numFmtId="0" fontId="14" fillId="4" borderId="77" xfId="6" applyFont="1" applyFill="1" applyBorder="1" applyAlignment="1">
      <alignment horizontal="center" vertical="center"/>
    </xf>
    <xf numFmtId="0" fontId="22" fillId="0" borderId="0" xfId="6" applyFont="1" applyAlignment="1">
      <alignment vertical="top" wrapText="1"/>
    </xf>
    <xf numFmtId="0" fontId="14" fillId="4" borderId="89" xfId="6" applyFont="1" applyFill="1" applyBorder="1" applyAlignment="1">
      <alignment horizontal="center" vertical="center"/>
    </xf>
    <xf numFmtId="186" fontId="14" fillId="4" borderId="50" xfId="1" applyNumberFormat="1" applyFont="1" applyFill="1" applyBorder="1" applyAlignment="1" applyProtection="1">
      <alignment horizontal="center" vertical="center"/>
    </xf>
    <xf numFmtId="180" fontId="14" fillId="5" borderId="74" xfId="6" applyNumberFormat="1" applyFont="1" applyFill="1" applyBorder="1" applyAlignment="1">
      <alignment vertical="top"/>
    </xf>
    <xf numFmtId="0" fontId="22" fillId="0" borderId="0" xfId="6" applyFont="1" applyAlignment="1">
      <alignment horizontal="left" vertical="center"/>
    </xf>
    <xf numFmtId="0" fontId="14" fillId="4" borderId="65" xfId="6" applyFont="1" applyFill="1" applyBorder="1" applyAlignment="1">
      <alignment horizontal="center" vertical="center"/>
    </xf>
    <xf numFmtId="0" fontId="14" fillId="4" borderId="79" xfId="6" applyFont="1" applyFill="1" applyBorder="1" applyAlignment="1">
      <alignment horizontal="center" vertical="center"/>
    </xf>
    <xf numFmtId="180" fontId="14" fillId="5" borderId="70" xfId="6" applyNumberFormat="1" applyFont="1" applyFill="1" applyBorder="1">
      <alignment vertical="center"/>
    </xf>
    <xf numFmtId="0" fontId="22" fillId="0" borderId="0" xfId="6" applyFont="1" applyAlignment="1">
      <alignment horizontal="left" vertical="top" wrapText="1"/>
    </xf>
    <xf numFmtId="0" fontId="14" fillId="4" borderId="14" xfId="6" applyFont="1" applyFill="1" applyBorder="1" applyAlignment="1">
      <alignment vertical="center" textRotation="255"/>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177" fontId="14" fillId="4" borderId="68" xfId="6" applyNumberFormat="1" applyFont="1" applyFill="1" applyBorder="1" applyAlignment="1">
      <alignment horizontal="center" vertical="center"/>
    </xf>
    <xf numFmtId="177" fontId="14" fillId="4" borderId="101" xfId="6" applyNumberFormat="1" applyFont="1" applyFill="1" applyBorder="1" applyAlignment="1">
      <alignment horizontal="center" vertical="center"/>
    </xf>
    <xf numFmtId="0" fontId="14" fillId="4" borderId="12" xfId="6" applyFont="1" applyFill="1" applyBorder="1" applyAlignment="1">
      <alignment horizontal="center" vertical="center"/>
    </xf>
    <xf numFmtId="38" fontId="14" fillId="5" borderId="5" xfId="6" applyNumberFormat="1" applyFont="1" applyFill="1" applyBorder="1">
      <alignment vertical="center"/>
    </xf>
    <xf numFmtId="177" fontId="14" fillId="5" borderId="57" xfId="6" applyNumberFormat="1" applyFont="1" applyFill="1" applyBorder="1" applyAlignment="1">
      <alignment vertical="top"/>
    </xf>
    <xf numFmtId="0" fontId="14" fillId="4" borderId="10" xfId="6" applyFont="1" applyFill="1" applyBorder="1" applyAlignment="1">
      <alignment horizontal="center" vertical="center"/>
    </xf>
    <xf numFmtId="38" fontId="14" fillId="5" borderId="6" xfId="6" applyNumberFormat="1" applyFont="1" applyFill="1" applyBorder="1">
      <alignment vertical="center"/>
    </xf>
    <xf numFmtId="177" fontId="14" fillId="5" borderId="58" xfId="6" applyNumberFormat="1" applyFont="1" applyFill="1" applyBorder="1" applyAlignment="1">
      <alignment vertical="top"/>
    </xf>
    <xf numFmtId="38" fontId="14" fillId="5" borderId="17" xfId="6" applyNumberFormat="1" applyFont="1" applyFill="1" applyBorder="1">
      <alignment vertical="center"/>
    </xf>
    <xf numFmtId="0" fontId="14" fillId="4" borderId="23" xfId="6" applyFont="1" applyFill="1" applyBorder="1" applyAlignment="1">
      <alignment vertical="center" textRotation="255"/>
    </xf>
    <xf numFmtId="38" fontId="14" fillId="5" borderId="81" xfId="6" applyNumberFormat="1" applyFont="1" applyFill="1" applyBorder="1">
      <alignment vertical="center"/>
    </xf>
    <xf numFmtId="177" fontId="14" fillId="5" borderId="32" xfId="6" applyNumberFormat="1" applyFont="1" applyFill="1" applyBorder="1" applyAlignment="1">
      <alignment vertical="top"/>
    </xf>
    <xf numFmtId="38" fontId="14" fillId="5" borderId="86" xfId="6" applyNumberFormat="1" applyFont="1" applyFill="1" applyBorder="1">
      <alignment vertical="center"/>
    </xf>
    <xf numFmtId="0" fontId="14" fillId="3" borderId="43" xfId="6" applyFont="1" applyFill="1" applyBorder="1" applyAlignment="1">
      <alignment vertical="center" textRotation="255"/>
    </xf>
    <xf numFmtId="0" fontId="14" fillId="3" borderId="56" xfId="6" applyFont="1" applyFill="1" applyBorder="1" applyAlignment="1">
      <alignment vertical="center" textRotation="255"/>
    </xf>
    <xf numFmtId="0" fontId="14" fillId="3" borderId="13" xfId="6" applyFont="1" applyFill="1" applyBorder="1" applyAlignment="1">
      <alignment horizontal="left" vertical="center"/>
    </xf>
    <xf numFmtId="177" fontId="14" fillId="3" borderId="13" xfId="6" applyNumberFormat="1" applyFont="1" applyFill="1" applyBorder="1" applyAlignment="1">
      <alignment horizontal="left" vertical="center"/>
    </xf>
    <xf numFmtId="177" fontId="14" fillId="3" borderId="31" xfId="6" applyNumberFormat="1" applyFont="1" applyFill="1" applyBorder="1" applyAlignment="1">
      <alignment horizontal="right" vertical="top"/>
    </xf>
    <xf numFmtId="0" fontId="14" fillId="0" borderId="0" xfId="6" applyFont="1" applyAlignment="1">
      <alignment horizontal="left" vertical="top" wrapText="1"/>
    </xf>
    <xf numFmtId="0" fontId="14" fillId="3" borderId="23" xfId="6" applyFont="1" applyFill="1" applyBorder="1">
      <alignment vertical="center"/>
    </xf>
    <xf numFmtId="0" fontId="14" fillId="4" borderId="13" xfId="6" applyFont="1" applyFill="1" applyBorder="1" applyAlignment="1">
      <alignment horizontal="left" vertical="center"/>
    </xf>
    <xf numFmtId="177" fontId="14" fillId="4" borderId="13" xfId="6" applyNumberFormat="1" applyFont="1" applyFill="1" applyBorder="1" applyAlignment="1">
      <alignment horizontal="left" vertical="center"/>
    </xf>
    <xf numFmtId="177" fontId="14" fillId="4" borderId="31" xfId="6" applyNumberFormat="1" applyFont="1" applyFill="1" applyBorder="1" applyAlignment="1">
      <alignment horizontal="right" vertical="top"/>
    </xf>
    <xf numFmtId="0" fontId="14" fillId="4" borderId="15" xfId="6" applyFont="1" applyFill="1" applyBorder="1" applyAlignment="1">
      <alignment vertical="center" textRotation="255"/>
    </xf>
    <xf numFmtId="0" fontId="22" fillId="4" borderId="37" xfId="6" applyFont="1" applyFill="1" applyBorder="1">
      <alignment vertical="center"/>
    </xf>
    <xf numFmtId="0" fontId="14" fillId="4" borderId="13" xfId="6" applyFont="1" applyFill="1" applyBorder="1">
      <alignment vertical="center"/>
    </xf>
    <xf numFmtId="177" fontId="14" fillId="4" borderId="13" xfId="6" applyNumberFormat="1" applyFont="1" applyFill="1" applyBorder="1">
      <alignment vertical="center"/>
    </xf>
    <xf numFmtId="177" fontId="14" fillId="4" borderId="32" xfId="6" applyNumberFormat="1" applyFont="1" applyFill="1" applyBorder="1" applyAlignment="1">
      <alignment horizontal="right" vertical="top"/>
    </xf>
    <xf numFmtId="0" fontId="14" fillId="4" borderId="15" xfId="6" applyFont="1" applyFill="1" applyBorder="1" applyAlignment="1">
      <alignment vertical="center" textRotation="255" shrinkToFit="1"/>
    </xf>
    <xf numFmtId="0" fontId="29" fillId="4" borderId="37" xfId="6" applyFont="1" applyFill="1" applyBorder="1">
      <alignment vertical="center"/>
    </xf>
    <xf numFmtId="177" fontId="14" fillId="4" borderId="31" xfId="6" applyNumberFormat="1" applyFont="1" applyFill="1" applyBorder="1" applyAlignment="1">
      <alignment vertical="top"/>
    </xf>
    <xf numFmtId="0" fontId="14" fillId="2" borderId="30" xfId="6" applyFont="1" applyFill="1" applyBorder="1" applyAlignment="1">
      <alignment vertical="center" textRotation="255"/>
    </xf>
    <xf numFmtId="0" fontId="14" fillId="3" borderId="33" xfId="6" applyFont="1" applyFill="1" applyBorder="1" applyAlignment="1">
      <alignment vertical="center" textRotation="255"/>
    </xf>
    <xf numFmtId="0" fontId="14" fillId="4" borderId="33" xfId="6" applyFont="1" applyFill="1" applyBorder="1" applyAlignment="1">
      <alignment vertical="center" textRotation="255" shrinkToFit="1"/>
    </xf>
    <xf numFmtId="0" fontId="37" fillId="0" borderId="0" xfId="6" applyFont="1">
      <alignment vertical="center"/>
    </xf>
    <xf numFmtId="177" fontId="24" fillId="0" borderId="0" xfId="6" applyNumberFormat="1" applyFont="1">
      <alignment vertical="center"/>
    </xf>
    <xf numFmtId="177" fontId="14" fillId="0" borderId="0" xfId="6" applyNumberFormat="1" applyFont="1" applyAlignment="1">
      <alignment horizontal="right" vertical="center"/>
    </xf>
    <xf numFmtId="0" fontId="29" fillId="2" borderId="27" xfId="6" applyFont="1" applyFill="1" applyBorder="1">
      <alignment vertical="center"/>
    </xf>
    <xf numFmtId="0" fontId="22" fillId="2" borderId="111" xfId="6" applyFont="1" applyFill="1" applyBorder="1">
      <alignment vertical="center"/>
    </xf>
    <xf numFmtId="178" fontId="22" fillId="2" borderId="88"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vertical="center" shrinkToFit="1"/>
    </xf>
    <xf numFmtId="178" fontId="14" fillId="0" borderId="0" xfId="4" applyNumberFormat="1" applyFont="1" applyBorder="1" applyProtection="1">
      <alignment vertical="center"/>
    </xf>
    <xf numFmtId="178" fontId="14" fillId="0" borderId="0" xfId="3" applyNumberFormat="1" applyFont="1" applyProtection="1">
      <alignment vertical="center"/>
    </xf>
    <xf numFmtId="0" fontId="22" fillId="2" borderId="29" xfId="6" applyFont="1" applyFill="1" applyBorder="1">
      <alignment vertical="center"/>
    </xf>
    <xf numFmtId="0" fontId="22" fillId="2" borderId="37" xfId="6" applyFont="1" applyFill="1" applyBorder="1">
      <alignment vertical="center"/>
    </xf>
    <xf numFmtId="0" fontId="22" fillId="2" borderId="0" xfId="6" applyFont="1" applyFill="1">
      <alignment vertical="center"/>
    </xf>
    <xf numFmtId="0" fontId="22" fillId="2" borderId="46" xfId="6" applyFont="1" applyFill="1" applyBorder="1">
      <alignment vertical="center"/>
    </xf>
    <xf numFmtId="178" fontId="22" fillId="2" borderId="66" xfId="3" applyNumberFormat="1" applyFont="1" applyFill="1" applyBorder="1" applyAlignment="1" applyProtection="1">
      <alignment horizontal="right" vertical="center" shrinkToFit="1"/>
    </xf>
    <xf numFmtId="0" fontId="22" fillId="2" borderId="14" xfId="6" applyFont="1" applyFill="1" applyBorder="1">
      <alignment vertical="center"/>
    </xf>
    <xf numFmtId="0" fontId="22" fillId="2" borderId="53" xfId="6" applyFont="1" applyFill="1" applyBorder="1">
      <alignment vertical="center"/>
    </xf>
    <xf numFmtId="178" fontId="22" fillId="2" borderId="110" xfId="3" applyNumberFormat="1" applyFont="1" applyFill="1" applyBorder="1" applyAlignment="1" applyProtection="1">
      <alignment horizontal="right" vertical="center" shrinkToFit="1"/>
    </xf>
    <xf numFmtId="178" fontId="22" fillId="4" borderId="42" xfId="3" applyNumberFormat="1" applyFont="1" applyFill="1" applyBorder="1" applyAlignment="1" applyProtection="1">
      <alignment horizontal="right" vertical="center" shrinkToFit="1"/>
    </xf>
    <xf numFmtId="178" fontId="14" fillId="0" borderId="0" xfId="4" applyNumberFormat="1" applyFont="1" applyBorder="1" applyAlignment="1" applyProtection="1">
      <alignment horizontal="left" vertical="top" shrinkToFit="1"/>
    </xf>
    <xf numFmtId="178" fontId="14" fillId="0" borderId="0" xfId="4" applyNumberFormat="1" applyFont="1" applyBorder="1" applyAlignment="1" applyProtection="1">
      <alignment horizontal="left" vertical="top"/>
    </xf>
    <xf numFmtId="0" fontId="22"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178" fontId="29" fillId="4" borderId="101" xfId="3" applyNumberFormat="1" applyFont="1" applyFill="1" applyBorder="1" applyAlignment="1" applyProtection="1">
      <alignment horizontal="center" vertical="center" shrinkToFit="1"/>
    </xf>
    <xf numFmtId="0" fontId="22" fillId="0" borderId="47" xfId="6" applyFont="1" applyBorder="1" applyAlignment="1">
      <alignment horizontal="center" vertical="center"/>
    </xf>
    <xf numFmtId="178" fontId="22" fillId="5" borderId="112" xfId="3" applyNumberFormat="1" applyFont="1" applyFill="1" applyBorder="1" applyAlignment="1" applyProtection="1">
      <alignment horizontal="right" vertical="center" shrinkToFit="1"/>
    </xf>
    <xf numFmtId="178" fontId="23" fillId="0" borderId="0" xfId="4" applyNumberFormat="1" applyFont="1" applyBorder="1" applyAlignment="1" applyProtection="1">
      <alignment horizontal="left" vertical="top"/>
    </xf>
    <xf numFmtId="0" fontId="22" fillId="0" borderId="53" xfId="6" applyFont="1" applyBorder="1" applyAlignment="1">
      <alignment horizontal="center" vertical="center"/>
    </xf>
    <xf numFmtId="178" fontId="22" fillId="5" borderId="104" xfId="3" applyNumberFormat="1" applyFont="1" applyFill="1" applyBorder="1" applyAlignment="1" applyProtection="1">
      <alignment horizontal="right" vertical="center" shrinkToFit="1"/>
    </xf>
    <xf numFmtId="0" fontId="22" fillId="0" borderId="114" xfId="6" applyFont="1" applyBorder="1" applyAlignment="1">
      <alignment horizontal="center" vertical="center"/>
    </xf>
    <xf numFmtId="178" fontId="22" fillId="5" borderId="71" xfId="3" applyNumberFormat="1" applyFont="1" applyFill="1" applyBorder="1" applyAlignment="1" applyProtection="1">
      <alignment horizontal="right" vertical="center" shrinkToFit="1"/>
    </xf>
    <xf numFmtId="177" fontId="14" fillId="0" borderId="0" xfId="4" applyNumberFormat="1" applyFont="1" applyBorder="1" applyAlignment="1" applyProtection="1">
      <alignment horizontal="left" vertical="top" wrapText="1"/>
    </xf>
    <xf numFmtId="178" fontId="14" fillId="0" borderId="0" xfId="4" applyNumberFormat="1" applyFont="1" applyBorder="1" applyAlignment="1" applyProtection="1">
      <alignment horizontal="left" vertical="top" wrapText="1"/>
    </xf>
    <xf numFmtId="178" fontId="14" fillId="0" borderId="0" xfId="0" applyNumberFormat="1" applyFont="1" applyAlignment="1">
      <alignment vertical="center" shrinkToFit="1"/>
    </xf>
    <xf numFmtId="178" fontId="14" fillId="0" borderId="0" xfId="0" applyNumberFormat="1" applyFont="1">
      <alignment vertical="center"/>
    </xf>
    <xf numFmtId="178" fontId="14" fillId="0" borderId="0" xfId="3" applyNumberFormat="1" applyFont="1" applyFill="1" applyBorder="1" applyProtection="1">
      <alignment vertical="center"/>
    </xf>
    <xf numFmtId="0" fontId="24" fillId="0" borderId="0" xfId="0" applyFont="1">
      <alignment vertical="center"/>
    </xf>
    <xf numFmtId="0" fontId="34" fillId="0" borderId="0" xfId="6" applyFont="1">
      <alignment vertical="center"/>
    </xf>
    <xf numFmtId="0" fontId="28" fillId="0" borderId="0" xfId="6" applyFont="1">
      <alignment vertical="center"/>
    </xf>
    <xf numFmtId="178" fontId="14" fillId="0" borderId="0" xfId="3" applyNumberFormat="1" applyFont="1" applyFill="1" applyProtection="1">
      <alignment vertical="center"/>
    </xf>
    <xf numFmtId="0" fontId="22" fillId="2" borderId="115" xfId="0" applyFont="1" applyFill="1" applyBorder="1" applyAlignment="1">
      <alignment horizontal="centerContinuous" vertical="center" shrinkToFit="1"/>
    </xf>
    <xf numFmtId="0" fontId="22" fillId="2" borderId="76" xfId="0" applyFont="1" applyFill="1" applyBorder="1" applyAlignment="1">
      <alignment horizontal="centerContinuous" vertical="center" shrinkToFit="1"/>
    </xf>
    <xf numFmtId="0" fontId="22" fillId="2" borderId="25" xfId="0" applyFont="1" applyFill="1" applyBorder="1" applyAlignment="1">
      <alignment horizontal="center" vertical="center" shrinkToFit="1"/>
    </xf>
    <xf numFmtId="178" fontId="22" fillId="2" borderId="25" xfId="0" applyNumberFormat="1" applyFont="1" applyFill="1" applyBorder="1" applyAlignment="1">
      <alignment horizontal="center" vertical="center" shrinkToFit="1"/>
    </xf>
    <xf numFmtId="178" fontId="22" fillId="2" borderId="26" xfId="3" applyNumberFormat="1" applyFont="1" applyFill="1" applyBorder="1" applyAlignment="1" applyProtection="1">
      <alignment horizontal="center" vertical="center" shrinkToFit="1"/>
    </xf>
    <xf numFmtId="0" fontId="28" fillId="4" borderId="108" xfId="0" applyFont="1" applyFill="1" applyBorder="1" applyAlignment="1">
      <alignment horizontal="center" vertical="center"/>
    </xf>
    <xf numFmtId="0" fontId="28" fillId="4" borderId="13" xfId="0" applyFont="1" applyFill="1" applyBorder="1">
      <alignment vertical="center"/>
    </xf>
    <xf numFmtId="0" fontId="22" fillId="4" borderId="13" xfId="0" applyFont="1" applyFill="1" applyBorder="1">
      <alignment vertical="center"/>
    </xf>
    <xf numFmtId="178" fontId="22" fillId="4" borderId="13" xfId="0" applyNumberFormat="1" applyFont="1" applyFill="1" applyBorder="1" applyAlignment="1">
      <alignment vertical="center" shrinkToFit="1"/>
    </xf>
    <xf numFmtId="178" fontId="22" fillId="4" borderId="13" xfId="0" applyNumberFormat="1" applyFont="1" applyFill="1" applyBorder="1">
      <alignment vertical="center"/>
    </xf>
    <xf numFmtId="178" fontId="22" fillId="4" borderId="13" xfId="0" applyNumberFormat="1" applyFont="1" applyFill="1" applyBorder="1" applyAlignment="1">
      <alignment horizontal="right" vertical="center"/>
    </xf>
    <xf numFmtId="178" fontId="22" fillId="4" borderId="32" xfId="3" applyNumberFormat="1" applyFont="1" applyFill="1" applyBorder="1" applyAlignment="1" applyProtection="1">
      <alignment horizontal="right" vertical="center"/>
    </xf>
    <xf numFmtId="0" fontId="14" fillId="4" borderId="29" xfId="0" applyFont="1" applyFill="1" applyBorder="1" applyAlignment="1">
      <alignment vertical="top"/>
    </xf>
    <xf numFmtId="0" fontId="14" fillId="4" borderId="39" xfId="0" applyFont="1" applyFill="1" applyBorder="1" applyAlignment="1">
      <alignment vertical="top"/>
    </xf>
    <xf numFmtId="178" fontId="14" fillId="5" borderId="103" xfId="0" applyNumberFormat="1" applyFont="1" applyFill="1" applyBorder="1" applyAlignment="1">
      <alignment horizontal="right" vertical="center"/>
    </xf>
    <xf numFmtId="178" fontId="22" fillId="5" borderId="57" xfId="3" applyNumberFormat="1" applyFont="1" applyFill="1" applyBorder="1" applyAlignment="1" applyProtection="1">
      <alignment vertical="top"/>
    </xf>
    <xf numFmtId="178" fontId="14" fillId="5" borderId="2" xfId="0" applyNumberFormat="1" applyFont="1" applyFill="1" applyBorder="1" applyAlignment="1">
      <alignment horizontal="right" vertical="center"/>
    </xf>
    <xf numFmtId="178" fontId="22" fillId="5" borderId="58" xfId="3" applyNumberFormat="1" applyFont="1" applyFill="1" applyBorder="1" applyAlignment="1" applyProtection="1">
      <alignment vertical="top"/>
    </xf>
    <xf numFmtId="0" fontId="14" fillId="4" borderId="109" xfId="0" applyFont="1" applyFill="1" applyBorder="1" applyAlignment="1">
      <alignment vertical="top"/>
    </xf>
    <xf numFmtId="0" fontId="14" fillId="4" borderId="73" xfId="0" applyFont="1" applyFill="1" applyBorder="1" applyAlignment="1">
      <alignment vertical="top"/>
    </xf>
    <xf numFmtId="178" fontId="14" fillId="5" borderId="4" xfId="0" applyNumberFormat="1" applyFont="1" applyFill="1" applyBorder="1" applyAlignment="1">
      <alignment horizontal="right" vertical="center"/>
    </xf>
    <xf numFmtId="178" fontId="22" fillId="5" borderId="59" xfId="3" applyNumberFormat="1" applyFont="1" applyFill="1" applyBorder="1" applyAlignment="1" applyProtection="1">
      <alignment vertical="top"/>
    </xf>
    <xf numFmtId="178" fontId="22" fillId="4" borderId="43" xfId="0" applyNumberFormat="1" applyFont="1" applyFill="1" applyBorder="1" applyAlignment="1">
      <alignment vertical="center" shrinkToFit="1"/>
    </xf>
    <xf numFmtId="178" fontId="22" fillId="4" borderId="43" xfId="0" applyNumberFormat="1" applyFont="1" applyFill="1" applyBorder="1">
      <alignment vertical="center"/>
    </xf>
    <xf numFmtId="178" fontId="22" fillId="4" borderId="43" xfId="0" applyNumberFormat="1" applyFont="1" applyFill="1" applyBorder="1" applyAlignment="1">
      <alignment horizontal="right" vertical="center"/>
    </xf>
    <xf numFmtId="178" fontId="22" fillId="4" borderId="42" xfId="3" applyNumberFormat="1" applyFont="1" applyFill="1" applyBorder="1" applyAlignment="1" applyProtection="1">
      <alignment horizontal="right" vertical="center"/>
    </xf>
    <xf numFmtId="0" fontId="22" fillId="4" borderId="108" xfId="0" applyFont="1" applyFill="1" applyBorder="1" applyAlignment="1">
      <alignment horizontal="center" vertical="center"/>
    </xf>
    <xf numFmtId="0" fontId="14" fillId="0" borderId="28" xfId="0" applyFont="1" applyBorder="1">
      <alignment vertical="center"/>
    </xf>
    <xf numFmtId="0" fontId="14" fillId="0" borderId="28" xfId="0" applyFont="1" applyBorder="1" applyAlignment="1">
      <alignment vertical="center" shrinkToFit="1"/>
    </xf>
    <xf numFmtId="178" fontId="14" fillId="0" borderId="28" xfId="0" applyNumberFormat="1" applyFont="1" applyBorder="1" applyAlignment="1">
      <alignment horizontal="right" vertical="center" shrinkToFit="1"/>
    </xf>
    <xf numFmtId="178" fontId="14" fillId="0" borderId="28" xfId="0" applyNumberFormat="1" applyFont="1" applyBorder="1">
      <alignment vertical="center"/>
    </xf>
    <xf numFmtId="178" fontId="14" fillId="0" borderId="28" xfId="0" applyNumberFormat="1" applyFont="1" applyBorder="1" applyAlignment="1">
      <alignment horizontal="right" vertical="center"/>
    </xf>
    <xf numFmtId="178" fontId="22" fillId="0" borderId="28" xfId="3" applyNumberFormat="1" applyFont="1" applyFill="1" applyBorder="1" applyAlignment="1" applyProtection="1">
      <alignment horizontal="right" vertical="top"/>
    </xf>
    <xf numFmtId="0" fontId="14" fillId="0" borderId="0" xfId="0" applyFont="1" applyAlignment="1">
      <alignment vertical="center" shrinkToFit="1"/>
    </xf>
    <xf numFmtId="0" fontId="24" fillId="5" borderId="114" xfId="6" applyFont="1" applyFill="1" applyBorder="1" applyAlignment="1">
      <alignment vertical="center" wrapText="1"/>
    </xf>
    <xf numFmtId="177" fontId="39" fillId="5" borderId="58" xfId="6" applyNumberFormat="1" applyFont="1" applyFill="1" applyBorder="1" applyAlignment="1">
      <alignment vertical="top"/>
    </xf>
    <xf numFmtId="0" fontId="28" fillId="0" borderId="0" xfId="0" applyFont="1" applyAlignment="1"/>
    <xf numFmtId="193" fontId="14" fillId="5" borderId="56" xfId="0" applyNumberFormat="1" applyFont="1" applyFill="1" applyBorder="1" applyAlignment="1" applyProtection="1">
      <alignment horizontal="center" vertical="center" shrinkToFit="1"/>
      <protection locked="0"/>
    </xf>
    <xf numFmtId="182" fontId="24" fillId="5" borderId="56" xfId="0" applyNumberFormat="1" applyFont="1" applyFill="1" applyBorder="1" applyAlignment="1" applyProtection="1">
      <alignment horizontal="center" vertical="center"/>
      <protection locked="0"/>
    </xf>
    <xf numFmtId="0" fontId="24" fillId="5" borderId="45" xfId="0" applyFont="1" applyFill="1" applyBorder="1" applyAlignment="1" applyProtection="1">
      <alignment horizontal="right" vertical="center" shrinkToFit="1"/>
      <protection locked="0"/>
    </xf>
    <xf numFmtId="0" fontId="24" fillId="5" borderId="43" xfId="0" applyFont="1" applyFill="1" applyBorder="1" applyAlignment="1" applyProtection="1">
      <alignment vertical="center" shrinkToFit="1"/>
      <protection locked="0"/>
    </xf>
    <xf numFmtId="182" fontId="24" fillId="5" borderId="45" xfId="0" applyNumberFormat="1" applyFont="1" applyFill="1" applyBorder="1" applyAlignment="1" applyProtection="1">
      <alignment horizontal="center" vertical="center"/>
      <protection locked="0"/>
    </xf>
    <xf numFmtId="0" fontId="20" fillId="0" borderId="0" xfId="0" applyFont="1" applyAlignment="1">
      <alignment horizontal="left" vertical="center"/>
    </xf>
    <xf numFmtId="0" fontId="14" fillId="4" borderId="44" xfId="6" applyFont="1" applyFill="1" applyBorder="1" applyAlignment="1">
      <alignment horizontal="center" vertical="center" shrinkToFit="1"/>
    </xf>
    <xf numFmtId="0" fontId="26" fillId="0" borderId="0" xfId="7" applyFont="1" applyAlignment="1">
      <alignment vertical="center" shrinkToFit="1"/>
    </xf>
    <xf numFmtId="0" fontId="17" fillId="0" borderId="0" xfId="7" applyFont="1" applyAlignment="1">
      <alignment horizontal="center" vertical="center" shrinkToFit="1"/>
    </xf>
    <xf numFmtId="0" fontId="31" fillId="0" borderId="0" xfId="7" applyFont="1" applyAlignment="1">
      <alignment vertical="center" shrinkToFit="1"/>
    </xf>
    <xf numFmtId="0" fontId="31" fillId="4" borderId="44" xfId="7" applyFont="1" applyFill="1" applyBorder="1" applyAlignment="1">
      <alignment horizontal="center" vertical="center" shrinkToFit="1"/>
    </xf>
    <xf numFmtId="38" fontId="31" fillId="0" borderId="9" xfId="3" applyFont="1" applyBorder="1" applyAlignment="1" applyProtection="1">
      <alignment horizontal="right" vertical="center" shrinkToFit="1"/>
      <protection locked="0"/>
    </xf>
    <xf numFmtId="38" fontId="31" fillId="0" borderId="10" xfId="3" applyFont="1" applyBorder="1" applyAlignment="1" applyProtection="1">
      <alignment horizontal="right" vertical="center" shrinkToFit="1"/>
      <protection locked="0"/>
    </xf>
    <xf numFmtId="0" fontId="31" fillId="0" borderId="0" xfId="7" applyFont="1" applyAlignment="1">
      <alignment horizontal="center" vertical="center" shrinkToFit="1"/>
    </xf>
    <xf numFmtId="0" fontId="27" fillId="0" borderId="0" xfId="7" applyFont="1" applyAlignment="1">
      <alignment horizontal="center" vertical="center" shrinkToFit="1"/>
    </xf>
    <xf numFmtId="0" fontId="27" fillId="0" borderId="0" xfId="7" applyFont="1" applyAlignment="1">
      <alignment vertical="center" shrinkToFit="1"/>
    </xf>
    <xf numFmtId="0" fontId="11" fillId="0" borderId="0" xfId="6" applyFont="1">
      <alignment vertical="center"/>
    </xf>
    <xf numFmtId="0" fontId="0" fillId="16" borderId="8" xfId="6" applyFont="1" applyFill="1" applyBorder="1">
      <alignment vertical="center"/>
    </xf>
    <xf numFmtId="0" fontId="10" fillId="0" borderId="0" xfId="6">
      <alignment vertical="center"/>
    </xf>
    <xf numFmtId="0" fontId="11" fillId="14" borderId="8" xfId="6" applyFont="1" applyFill="1" applyBorder="1">
      <alignment vertical="center"/>
    </xf>
    <xf numFmtId="0" fontId="11" fillId="15" borderId="8" xfId="6" applyFont="1" applyFill="1" applyBorder="1">
      <alignment vertical="center"/>
    </xf>
    <xf numFmtId="0" fontId="11" fillId="16" borderId="8" xfId="6" applyFont="1" applyFill="1" applyBorder="1">
      <alignment vertical="center"/>
    </xf>
    <xf numFmtId="0" fontId="11" fillId="16" borderId="8" xfId="6" applyFont="1" applyFill="1" applyBorder="1" applyAlignment="1">
      <alignment vertical="top"/>
    </xf>
    <xf numFmtId="178" fontId="22" fillId="4" borderId="24" xfId="0" applyNumberFormat="1" applyFont="1" applyFill="1" applyBorder="1" applyAlignment="1">
      <alignment vertical="center" shrinkToFit="1"/>
    </xf>
    <xf numFmtId="0" fontId="24" fillId="0" borderId="3" xfId="0" applyFont="1" applyBorder="1" applyAlignment="1" applyProtection="1">
      <alignment vertical="center" shrinkToFit="1"/>
      <protection locked="0"/>
    </xf>
    <xf numFmtId="0" fontId="24" fillId="4" borderId="41" xfId="0" applyFont="1" applyFill="1" applyBorder="1">
      <alignment vertical="center"/>
    </xf>
    <xf numFmtId="0" fontId="24" fillId="4" borderId="120" xfId="0" applyFont="1" applyFill="1" applyBorder="1">
      <alignment vertical="center"/>
    </xf>
    <xf numFmtId="0" fontId="23" fillId="0" borderId="0" xfId="0" applyFont="1" applyAlignment="1">
      <alignment vertical="center" wrapText="1"/>
    </xf>
    <xf numFmtId="0" fontId="24" fillId="0" borderId="0" xfId="0" applyFont="1" applyAlignment="1">
      <alignment vertical="top" wrapText="1"/>
    </xf>
    <xf numFmtId="0" fontId="28" fillId="0" borderId="0" xfId="0" applyFont="1">
      <alignment vertical="center"/>
    </xf>
    <xf numFmtId="0" fontId="0" fillId="0" borderId="0" xfId="6" applyFont="1">
      <alignment vertical="center"/>
    </xf>
    <xf numFmtId="10" fontId="14" fillId="0" borderId="0" xfId="11" applyNumberFormat="1" applyFont="1" applyFill="1" applyProtection="1">
      <alignment vertical="center"/>
    </xf>
    <xf numFmtId="178" fontId="24" fillId="5" borderId="121" xfId="0" applyNumberFormat="1" applyFont="1" applyFill="1" applyBorder="1">
      <alignment vertical="center"/>
    </xf>
    <xf numFmtId="195" fontId="33" fillId="5" borderId="62" xfId="0" applyNumberFormat="1" applyFont="1" applyFill="1" applyBorder="1">
      <alignment vertical="center"/>
    </xf>
    <xf numFmtId="195" fontId="33" fillId="5" borderId="60" xfId="0" applyNumberFormat="1" applyFont="1" applyFill="1" applyBorder="1">
      <alignment vertical="center"/>
    </xf>
    <xf numFmtId="195" fontId="33" fillId="5" borderId="91" xfId="0" applyNumberFormat="1" applyFont="1" applyFill="1" applyBorder="1">
      <alignment vertical="center"/>
    </xf>
    <xf numFmtId="195" fontId="33" fillId="5" borderId="38" xfId="0" applyNumberFormat="1" applyFont="1" applyFill="1" applyBorder="1">
      <alignment vertical="center"/>
    </xf>
    <xf numFmtId="195" fontId="33" fillId="5" borderId="117" xfId="0" applyNumberFormat="1" applyFont="1" applyFill="1" applyBorder="1">
      <alignment vertical="center"/>
    </xf>
    <xf numFmtId="195" fontId="33" fillId="5" borderId="24" xfId="0" applyNumberFormat="1" applyFont="1" applyFill="1" applyBorder="1">
      <alignment vertical="center"/>
    </xf>
    <xf numFmtId="0" fontId="43" fillId="0" borderId="0" xfId="0" applyFont="1">
      <alignment vertical="center"/>
    </xf>
    <xf numFmtId="0" fontId="14" fillId="0" borderId="0" xfId="0" applyFont="1" applyAlignment="1">
      <alignment horizontal="left" vertical="top" wrapText="1"/>
    </xf>
    <xf numFmtId="0" fontId="44" fillId="0" borderId="0" xfId="0" applyFont="1">
      <alignment vertical="center"/>
    </xf>
    <xf numFmtId="0" fontId="40" fillId="0" borderId="0" xfId="0" applyFont="1">
      <alignment vertical="center"/>
    </xf>
    <xf numFmtId="0" fontId="40" fillId="0" borderId="0" xfId="0" applyFont="1" applyAlignment="1">
      <alignment horizontal="center" vertical="center"/>
    </xf>
    <xf numFmtId="0" fontId="19" fillId="0" borderId="0" xfId="0" applyFont="1">
      <alignment vertical="center"/>
    </xf>
    <xf numFmtId="0" fontId="18" fillId="0" borderId="0" xfId="0" applyFont="1" applyAlignment="1">
      <alignment horizontal="right" vertical="center"/>
    </xf>
    <xf numFmtId="0" fontId="14" fillId="0" borderId="0" xfId="0" applyFont="1" applyAlignment="1">
      <alignment horizontal="center" vertical="center"/>
    </xf>
    <xf numFmtId="194" fontId="18" fillId="0" borderId="0" xfId="0" applyNumberFormat="1" applyFont="1" applyAlignment="1">
      <alignment horizontal="right" vertical="center"/>
    </xf>
    <xf numFmtId="0" fontId="18" fillId="0" borderId="0" xfId="0" applyFont="1" applyAlignment="1">
      <alignment horizontal="left" vertical="center"/>
    </xf>
    <xf numFmtId="49" fontId="18" fillId="5" borderId="0" xfId="0" applyNumberFormat="1" applyFont="1" applyFill="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shrinkToFit="1"/>
    </xf>
    <xf numFmtId="0" fontId="18" fillId="0" borderId="0" xfId="0" applyFont="1" applyAlignment="1">
      <alignment horizontal="center" vertical="center" shrinkToFit="1"/>
    </xf>
    <xf numFmtId="0" fontId="18" fillId="0" borderId="0" xfId="0" applyFont="1" applyAlignment="1">
      <alignment vertical="center" wrapText="1"/>
    </xf>
    <xf numFmtId="0" fontId="18" fillId="0" borderId="0" xfId="0" applyFont="1" applyAlignment="1">
      <alignment horizontal="left" vertical="center" wrapText="1"/>
    </xf>
    <xf numFmtId="0" fontId="16" fillId="0" borderId="0" xfId="0" applyFont="1" applyAlignment="1">
      <alignment horizontal="center" vertical="center" wrapText="1"/>
    </xf>
    <xf numFmtId="0" fontId="30" fillId="0" borderId="0" xfId="0" applyFont="1">
      <alignment vertical="center"/>
    </xf>
    <xf numFmtId="197" fontId="46" fillId="0" borderId="0" xfId="0" applyNumberFormat="1" applyFont="1" applyAlignment="1">
      <alignment horizontal="left" vertical="center"/>
    </xf>
    <xf numFmtId="197" fontId="45" fillId="0" borderId="0" xfId="0" applyNumberFormat="1" applyFont="1" applyAlignment="1">
      <alignment horizontal="left" vertical="center"/>
    </xf>
    <xf numFmtId="0" fontId="31" fillId="0" borderId="0" xfId="0" applyFont="1">
      <alignment vertical="center"/>
    </xf>
    <xf numFmtId="197" fontId="14" fillId="5" borderId="0" xfId="0" applyNumberFormat="1" applyFont="1" applyFill="1">
      <alignment vertical="center"/>
    </xf>
    <xf numFmtId="197" fontId="16" fillId="0" borderId="0" xfId="0" applyNumberFormat="1" applyFont="1" applyAlignment="1">
      <alignment horizontal="left" vertical="center"/>
    </xf>
    <xf numFmtId="0" fontId="14" fillId="5" borderId="0" xfId="0" applyFont="1" applyFill="1">
      <alignment vertical="center"/>
    </xf>
    <xf numFmtId="197" fontId="16" fillId="0" borderId="0" xfId="0" applyNumberFormat="1" applyFont="1">
      <alignment vertical="center"/>
    </xf>
    <xf numFmtId="0" fontId="48" fillId="0" borderId="0" xfId="0" applyFont="1">
      <alignment vertical="center"/>
    </xf>
    <xf numFmtId="0" fontId="28" fillId="0" borderId="0" xfId="0" applyFont="1" applyAlignment="1">
      <alignment horizontal="center" vertical="center"/>
    </xf>
    <xf numFmtId="0" fontId="50" fillId="0" borderId="0" xfId="0" applyFont="1">
      <alignment vertical="center"/>
    </xf>
    <xf numFmtId="0" fontId="19" fillId="0" borderId="0" xfId="0" applyFont="1" applyAlignment="1">
      <alignment horizontal="left" vertical="center"/>
    </xf>
    <xf numFmtId="0" fontId="50" fillId="0" borderId="39" xfId="0" applyFont="1" applyBorder="1">
      <alignment vertical="center"/>
    </xf>
    <xf numFmtId="0" fontId="51" fillId="17" borderId="8" xfId="0" applyFont="1" applyFill="1" applyBorder="1" applyAlignment="1">
      <alignment horizontal="center" vertical="center" shrinkToFit="1"/>
    </xf>
    <xf numFmtId="38" fontId="52" fillId="6" borderId="8" xfId="3" applyFont="1" applyFill="1" applyBorder="1" applyAlignment="1">
      <alignment horizontal="center" vertical="center"/>
    </xf>
    <xf numFmtId="180" fontId="52" fillId="6" borderId="8" xfId="11" applyNumberFormat="1" applyFont="1" applyFill="1" applyBorder="1" applyAlignment="1">
      <alignment horizontal="center" vertical="center"/>
    </xf>
    <xf numFmtId="0" fontId="51" fillId="0" borderId="0" xfId="0" applyFont="1" applyAlignment="1">
      <alignment horizontal="center" vertical="center"/>
    </xf>
    <xf numFmtId="0" fontId="51" fillId="0" borderId="0" xfId="0" applyFont="1">
      <alignment vertical="center"/>
    </xf>
    <xf numFmtId="0" fontId="53" fillId="0" borderId="0" xfId="0" applyFont="1">
      <alignment vertical="center"/>
    </xf>
    <xf numFmtId="0" fontId="54" fillId="0" borderId="0" xfId="0" applyFont="1">
      <alignment vertical="center"/>
    </xf>
    <xf numFmtId="0" fontId="51" fillId="17" borderId="40" xfId="0" applyFont="1" applyFill="1" applyBorder="1" applyAlignment="1">
      <alignment horizontal="center" vertical="center"/>
    </xf>
    <xf numFmtId="0" fontId="51" fillId="17" borderId="44" xfId="0" applyFont="1" applyFill="1" applyBorder="1" applyAlignment="1">
      <alignment horizontal="center" vertical="center"/>
    </xf>
    <xf numFmtId="0" fontId="51" fillId="17" borderId="68" xfId="0" applyFont="1" applyFill="1" applyBorder="1" applyAlignment="1">
      <alignment horizontal="center" vertical="center"/>
    </xf>
    <xf numFmtId="0" fontId="51" fillId="17" borderId="81" xfId="0" applyFont="1" applyFill="1" applyBorder="1" applyAlignment="1">
      <alignment horizontal="center" vertical="center"/>
    </xf>
    <xf numFmtId="38" fontId="50" fillId="0" borderId="40" xfId="3" applyFont="1" applyFill="1" applyBorder="1" applyAlignment="1">
      <alignment horizontal="center" vertical="center"/>
    </xf>
    <xf numFmtId="38" fontId="54" fillId="6" borderId="44" xfId="3" applyFont="1" applyFill="1" applyBorder="1" applyAlignment="1">
      <alignment horizontal="center" vertical="center"/>
    </xf>
    <xf numFmtId="38" fontId="50" fillId="0" borderId="68" xfId="3" applyFont="1" applyFill="1" applyBorder="1" applyAlignment="1">
      <alignment horizontal="center" vertical="center"/>
    </xf>
    <xf numFmtId="38" fontId="52" fillId="6" borderId="81" xfId="3" applyFont="1" applyFill="1" applyBorder="1" applyAlignment="1">
      <alignment horizontal="center" vertical="center"/>
    </xf>
    <xf numFmtId="0" fontId="51" fillId="17" borderId="40" xfId="0" applyFont="1" applyFill="1" applyBorder="1" applyAlignment="1">
      <alignment horizontal="center" vertical="center" shrinkToFit="1"/>
    </xf>
    <xf numFmtId="0" fontId="51" fillId="17" borderId="44" xfId="0" applyFont="1" applyFill="1" applyBorder="1" applyAlignment="1">
      <alignment horizontal="center" vertical="center" shrinkToFit="1"/>
    </xf>
    <xf numFmtId="0" fontId="51" fillId="17" borderId="81" xfId="0" applyFont="1" applyFill="1" applyBorder="1" applyAlignment="1">
      <alignment horizontal="center" vertical="center" shrinkToFit="1"/>
    </xf>
    <xf numFmtId="180" fontId="51" fillId="17" borderId="40" xfId="0" applyNumberFormat="1" applyFont="1" applyFill="1" applyBorder="1" applyAlignment="1">
      <alignment horizontal="center" vertical="center" shrinkToFit="1"/>
    </xf>
    <xf numFmtId="180" fontId="55" fillId="17" borderId="44" xfId="0" applyNumberFormat="1" applyFont="1" applyFill="1" applyBorder="1" applyAlignment="1">
      <alignment horizontal="center" vertical="center" shrinkToFit="1"/>
    </xf>
    <xf numFmtId="0" fontId="55" fillId="17" borderId="81" xfId="0" applyFont="1" applyFill="1" applyBorder="1" applyAlignment="1">
      <alignment horizontal="center" vertical="center" shrinkToFit="1"/>
    </xf>
    <xf numFmtId="56" fontId="56" fillId="6" borderId="123" xfId="0" applyNumberFormat="1" applyFont="1" applyFill="1" applyBorder="1" applyAlignment="1">
      <alignment horizontal="center" vertical="center"/>
    </xf>
    <xf numFmtId="199" fontId="56" fillId="6" borderId="124" xfId="0" applyNumberFormat="1" applyFont="1" applyFill="1" applyBorder="1" applyAlignment="1">
      <alignment horizontal="center" vertical="center"/>
    </xf>
    <xf numFmtId="20" fontId="56" fillId="6" borderId="125" xfId="0" applyNumberFormat="1" applyFont="1" applyFill="1" applyBorder="1" applyAlignment="1">
      <alignment horizontal="center" vertical="center"/>
    </xf>
    <xf numFmtId="0" fontId="56" fillId="6" borderId="123" xfId="0" quotePrefix="1" applyFont="1" applyFill="1" applyBorder="1" applyAlignment="1">
      <alignment horizontal="center" vertical="center"/>
    </xf>
    <xf numFmtId="0" fontId="57" fillId="6" borderId="124" xfId="0" applyFont="1" applyFill="1" applyBorder="1" applyAlignment="1">
      <alignment horizontal="center" vertical="center"/>
    </xf>
    <xf numFmtId="0" fontId="56" fillId="6" borderId="124" xfId="0" quotePrefix="1" applyFont="1" applyFill="1" applyBorder="1" applyAlignment="1">
      <alignment horizontal="center" vertical="center"/>
    </xf>
    <xf numFmtId="0" fontId="56" fillId="6" borderId="125" xfId="0" applyFont="1" applyFill="1" applyBorder="1" applyAlignment="1">
      <alignment horizontal="center" vertical="center"/>
    </xf>
    <xf numFmtId="180" fontId="56" fillId="6" borderId="123" xfId="0" applyNumberFormat="1" applyFont="1" applyFill="1" applyBorder="1" applyAlignment="1">
      <alignment horizontal="center" vertical="center"/>
    </xf>
    <xf numFmtId="180" fontId="56" fillId="6" borderId="125" xfId="0" applyNumberFormat="1" applyFont="1" applyFill="1" applyBorder="1" applyAlignment="1">
      <alignment horizontal="center" vertical="center"/>
    </xf>
    <xf numFmtId="20" fontId="50" fillId="0" borderId="99" xfId="0" applyNumberFormat="1" applyFont="1" applyBorder="1" applyAlignment="1">
      <alignment horizontal="center" vertical="center"/>
    </xf>
    <xf numFmtId="38" fontId="50" fillId="0" borderId="100" xfId="3" applyFont="1" applyFill="1" applyBorder="1" applyAlignment="1">
      <alignment horizontal="center" vertical="center"/>
    </xf>
    <xf numFmtId="0" fontId="54" fillId="6" borderId="98" xfId="0" applyFont="1" applyFill="1" applyBorder="1" applyAlignment="1">
      <alignment horizontal="center" vertical="center"/>
    </xf>
    <xf numFmtId="38" fontId="50" fillId="0" borderId="98" xfId="3" applyFont="1" applyFill="1" applyBorder="1" applyAlignment="1">
      <alignment horizontal="center" vertical="center"/>
    </xf>
    <xf numFmtId="38" fontId="52" fillId="6" borderId="99" xfId="3" applyFont="1" applyFill="1" applyBorder="1" applyAlignment="1">
      <alignment horizontal="center" vertical="center"/>
    </xf>
    <xf numFmtId="180" fontId="51" fillId="6" borderId="100" xfId="0" applyNumberFormat="1" applyFont="1" applyFill="1" applyBorder="1" applyAlignment="1">
      <alignment horizontal="center" vertical="center"/>
    </xf>
    <xf numFmtId="180" fontId="51" fillId="6" borderId="99" xfId="0" applyNumberFormat="1" applyFont="1" applyFill="1" applyBorder="1" applyAlignment="1">
      <alignment horizontal="center" vertical="center"/>
    </xf>
    <xf numFmtId="20" fontId="50" fillId="0" borderId="2" xfId="0" applyNumberFormat="1" applyFont="1" applyBorder="1" applyAlignment="1">
      <alignment horizontal="center" vertical="center"/>
    </xf>
    <xf numFmtId="38" fontId="50" fillId="0" borderId="21" xfId="3" applyFont="1" applyFill="1" applyBorder="1" applyAlignment="1">
      <alignment horizontal="center" vertical="center"/>
    </xf>
    <xf numFmtId="0" fontId="54" fillId="6" borderId="10" xfId="0" applyFont="1" applyFill="1" applyBorder="1" applyAlignment="1">
      <alignment horizontal="center" vertical="center"/>
    </xf>
    <xf numFmtId="38" fontId="50" fillId="0" borderId="10" xfId="3" applyFont="1" applyFill="1" applyBorder="1" applyAlignment="1">
      <alignment horizontal="center" vertical="center"/>
    </xf>
    <xf numFmtId="38" fontId="52" fillId="6" borderId="2" xfId="3" applyFont="1" applyFill="1" applyBorder="1" applyAlignment="1">
      <alignment horizontal="center" vertical="center"/>
    </xf>
    <xf numFmtId="180" fontId="51" fillId="6" borderId="21" xfId="0" applyNumberFormat="1" applyFont="1" applyFill="1" applyBorder="1" applyAlignment="1">
      <alignment horizontal="center" vertical="center"/>
    </xf>
    <xf numFmtId="180" fontId="51" fillId="6" borderId="2" xfId="0" applyNumberFormat="1" applyFont="1" applyFill="1" applyBorder="1" applyAlignment="1">
      <alignment horizontal="center" vertical="center"/>
    </xf>
    <xf numFmtId="20" fontId="50" fillId="0" borderId="94" xfId="0" applyNumberFormat="1" applyFont="1" applyBorder="1" applyAlignment="1">
      <alignment horizontal="center" vertical="center"/>
    </xf>
    <xf numFmtId="38" fontId="50" fillId="0" borderId="79" xfId="3" applyFont="1" applyFill="1" applyBorder="1" applyAlignment="1">
      <alignment horizontal="center" vertical="center"/>
    </xf>
    <xf numFmtId="0" fontId="54" fillId="6" borderId="80" xfId="0" applyFont="1" applyFill="1" applyBorder="1" applyAlignment="1">
      <alignment horizontal="center" vertical="center"/>
    </xf>
    <xf numFmtId="38" fontId="50" fillId="0" borderId="80" xfId="3" applyFont="1" applyFill="1" applyBorder="1" applyAlignment="1">
      <alignment horizontal="center" vertical="center"/>
    </xf>
    <xf numFmtId="38" fontId="52" fillId="6" borderId="94" xfId="3" applyFont="1" applyFill="1" applyBorder="1" applyAlignment="1">
      <alignment horizontal="center" vertical="center"/>
    </xf>
    <xf numFmtId="180" fontId="51" fillId="6" borderId="79" xfId="0" applyNumberFormat="1" applyFont="1" applyFill="1" applyBorder="1" applyAlignment="1">
      <alignment horizontal="center" vertical="center"/>
    </xf>
    <xf numFmtId="180" fontId="51" fillId="6" borderId="94" xfId="0" applyNumberFormat="1" applyFont="1" applyFill="1" applyBorder="1" applyAlignment="1">
      <alignment horizontal="center" vertical="center"/>
    </xf>
    <xf numFmtId="38" fontId="52" fillId="6" borderId="40" xfId="3" applyFont="1" applyFill="1" applyBorder="1" applyAlignment="1">
      <alignment horizontal="center" vertical="center"/>
    </xf>
    <xf numFmtId="0" fontId="54" fillId="6" borderId="44" xfId="0" applyFont="1" applyFill="1" applyBorder="1" applyAlignment="1">
      <alignment horizontal="center" vertical="center"/>
    </xf>
    <xf numFmtId="38" fontId="52" fillId="6" borderId="44" xfId="3" applyFont="1" applyFill="1" applyBorder="1" applyAlignment="1">
      <alignment horizontal="center" vertical="center"/>
    </xf>
    <xf numFmtId="0" fontId="54" fillId="6" borderId="43" xfId="0" applyFont="1" applyFill="1" applyBorder="1" applyAlignment="1">
      <alignment horizontal="center" vertical="center"/>
    </xf>
    <xf numFmtId="56" fontId="17" fillId="0" borderId="0" xfId="0" applyNumberFormat="1" applyFont="1" applyAlignment="1">
      <alignment horizontal="center" vertical="center"/>
    </xf>
    <xf numFmtId="0" fontId="17" fillId="0" borderId="0" xfId="0" applyFont="1" applyAlignment="1">
      <alignment horizontal="center" vertical="center"/>
    </xf>
    <xf numFmtId="0" fontId="54" fillId="0" borderId="0" xfId="0" applyFont="1" applyAlignment="1">
      <alignment horizontal="center" vertical="center"/>
    </xf>
    <xf numFmtId="180" fontId="51" fillId="6" borderId="40" xfId="0" applyNumberFormat="1" applyFont="1" applyFill="1" applyBorder="1" applyAlignment="1">
      <alignment horizontal="center" vertical="center"/>
    </xf>
    <xf numFmtId="180" fontId="51" fillId="6" borderId="81" xfId="0" applyNumberFormat="1" applyFont="1" applyFill="1" applyBorder="1" applyAlignment="1">
      <alignment horizontal="center" vertical="center"/>
    </xf>
    <xf numFmtId="56" fontId="50" fillId="0" borderId="0" xfId="0" applyNumberFormat="1" applyFont="1" applyAlignment="1">
      <alignment horizontal="center" vertical="center"/>
    </xf>
    <xf numFmtId="38" fontId="52" fillId="0" borderId="0" xfId="3" applyFont="1" applyFill="1" applyBorder="1" applyAlignment="1">
      <alignment horizontal="center" vertical="center"/>
    </xf>
    <xf numFmtId="180" fontId="51" fillId="0" borderId="0" xfId="0" applyNumberFormat="1" applyFont="1" applyAlignment="1">
      <alignment horizontal="center" vertical="center"/>
    </xf>
    <xf numFmtId="199" fontId="50" fillId="5" borderId="98" xfId="0" applyNumberFormat="1" applyFont="1" applyFill="1" applyBorder="1" applyAlignment="1">
      <alignment horizontal="center" vertical="center"/>
    </xf>
    <xf numFmtId="20" fontId="50" fillId="5" borderId="10" xfId="0" applyNumberFormat="1" applyFont="1" applyFill="1" applyBorder="1" applyAlignment="1">
      <alignment horizontal="center" vertical="center"/>
    </xf>
    <xf numFmtId="56" fontId="50" fillId="5" borderId="10" xfId="0" applyNumberFormat="1" applyFont="1" applyFill="1" applyBorder="1" applyAlignment="1">
      <alignment horizontal="center" vertical="center"/>
    </xf>
    <xf numFmtId="20" fontId="50" fillId="5" borderId="80" xfId="0" applyNumberFormat="1" applyFont="1" applyFill="1" applyBorder="1" applyAlignment="1">
      <alignment horizontal="center" vertical="center"/>
    </xf>
    <xf numFmtId="200" fontId="50" fillId="0" borderId="100" xfId="0" applyNumberFormat="1" applyFont="1" applyBorder="1" applyAlignment="1">
      <alignment horizontal="center" vertical="center"/>
    </xf>
    <xf numFmtId="200" fontId="50" fillId="0" borderId="21" xfId="0" applyNumberFormat="1" applyFont="1" applyBorder="1" applyAlignment="1">
      <alignment horizontal="center" vertical="center"/>
    </xf>
    <xf numFmtId="200" fontId="50" fillId="0" borderId="79" xfId="0" applyNumberFormat="1" applyFont="1" applyBorder="1" applyAlignment="1">
      <alignment horizontal="center" vertical="center"/>
    </xf>
    <xf numFmtId="200" fontId="53" fillId="0" borderId="100" xfId="0" applyNumberFormat="1" applyFont="1" applyBorder="1" applyAlignment="1">
      <alignment horizontal="center" vertical="center"/>
    </xf>
    <xf numFmtId="200" fontId="53" fillId="0" borderId="21" xfId="0" applyNumberFormat="1" applyFont="1" applyBorder="1" applyAlignment="1">
      <alignment horizontal="center" vertical="center"/>
    </xf>
    <xf numFmtId="200" fontId="53" fillId="0" borderId="79" xfId="0" applyNumberFormat="1" applyFont="1" applyBorder="1" applyAlignment="1">
      <alignment horizontal="center" vertical="center"/>
    </xf>
    <xf numFmtId="0" fontId="0" fillId="7" borderId="13" xfId="0" applyFill="1" applyBorder="1">
      <alignment vertical="center"/>
    </xf>
    <xf numFmtId="0" fontId="31" fillId="4" borderId="64" xfId="0" applyFont="1" applyFill="1" applyBorder="1" applyAlignment="1">
      <alignment horizontal="center" vertical="center"/>
    </xf>
    <xf numFmtId="0" fontId="29" fillId="0" borderId="0" xfId="6" applyFont="1" applyAlignment="1">
      <alignment horizontal="left" vertical="center"/>
    </xf>
    <xf numFmtId="0" fontId="23" fillId="0" borderId="0" xfId="6" applyFont="1" applyAlignment="1">
      <alignment vertical="top"/>
    </xf>
    <xf numFmtId="0" fontId="23" fillId="0" borderId="0" xfId="6" applyFont="1" applyAlignment="1">
      <alignment vertical="top" wrapText="1"/>
    </xf>
    <xf numFmtId="0" fontId="61" fillId="4" borderId="8" xfId="6" applyFont="1" applyFill="1" applyBorder="1" applyAlignment="1">
      <alignment horizontal="right" vertical="center"/>
    </xf>
    <xf numFmtId="0" fontId="11" fillId="18" borderId="8" xfId="6" applyFont="1" applyFill="1" applyBorder="1" applyAlignment="1">
      <alignment vertical="top"/>
    </xf>
    <xf numFmtId="0" fontId="11" fillId="19" borderId="8" xfId="6" applyFont="1" applyFill="1" applyBorder="1" applyAlignment="1">
      <alignment vertical="top"/>
    </xf>
    <xf numFmtId="0" fontId="14" fillId="0" borderId="0" xfId="0" applyFont="1" applyAlignment="1">
      <alignment vertical="top"/>
    </xf>
    <xf numFmtId="0" fontId="14" fillId="0" borderId="0" xfId="0" applyFont="1" applyAlignment="1">
      <alignment vertical="top" wrapText="1"/>
    </xf>
    <xf numFmtId="0" fontId="14" fillId="4" borderId="64" xfId="6" applyFont="1" applyFill="1" applyBorder="1" applyAlignment="1">
      <alignment horizontal="center" vertical="center"/>
    </xf>
    <xf numFmtId="192" fontId="31" fillId="5" borderId="99" xfId="7" applyNumberFormat="1" applyFont="1" applyFill="1" applyBorder="1" applyAlignment="1">
      <alignment horizontal="right" vertical="center" shrinkToFit="1"/>
    </xf>
    <xf numFmtId="0" fontId="22" fillId="0" borderId="29" xfId="6" applyFont="1" applyBorder="1" applyAlignment="1">
      <alignment vertical="top" wrapText="1"/>
    </xf>
    <xf numFmtId="181" fontId="31" fillId="7" borderId="85" xfId="0" applyNumberFormat="1" applyFont="1" applyFill="1" applyBorder="1" applyAlignment="1" applyProtection="1">
      <alignment horizontal="center" vertical="center" wrapText="1" shrinkToFit="1"/>
      <protection locked="0"/>
    </xf>
    <xf numFmtId="176" fontId="31" fillId="7" borderId="1" xfId="6" applyNumberFormat="1" applyFont="1" applyFill="1" applyBorder="1" applyAlignment="1" applyProtection="1">
      <alignment horizontal="center" vertical="center"/>
      <protection locked="0"/>
    </xf>
    <xf numFmtId="176" fontId="31" fillId="7" borderId="12" xfId="6" applyNumberFormat="1" applyFont="1" applyFill="1" applyBorder="1" applyAlignment="1" applyProtection="1">
      <alignment horizontal="center" vertical="center"/>
      <protection locked="0"/>
    </xf>
    <xf numFmtId="0" fontId="14" fillId="0" borderId="20" xfId="0" applyFont="1" applyBorder="1" applyAlignment="1" applyProtection="1">
      <alignment vertical="center" wrapText="1" shrinkToFit="1"/>
      <protection locked="0"/>
    </xf>
    <xf numFmtId="0" fontId="14" fillId="0" borderId="12" xfId="0" applyFont="1" applyBorder="1" applyAlignment="1" applyProtection="1">
      <alignment vertical="center" wrapText="1" shrinkToFit="1"/>
      <protection locked="0"/>
    </xf>
    <xf numFmtId="0" fontId="14" fillId="0" borderId="96" xfId="0" applyFont="1" applyBorder="1" applyAlignment="1" applyProtection="1">
      <alignment vertical="center" wrapText="1" shrinkToFit="1"/>
      <protection locked="0"/>
    </xf>
    <xf numFmtId="0" fontId="14" fillId="0" borderId="21" xfId="0" applyFont="1" applyBorder="1" applyAlignment="1" applyProtection="1">
      <alignment vertical="center" wrapText="1" shrinkToFit="1"/>
      <protection locked="0"/>
    </xf>
    <xf numFmtId="0" fontId="14" fillId="0" borderId="10" xfId="0" applyFont="1" applyBorder="1" applyAlignment="1" applyProtection="1">
      <alignment vertical="center" wrapText="1" shrinkToFit="1"/>
      <protection locked="0"/>
    </xf>
    <xf numFmtId="0" fontId="14" fillId="0" borderId="3" xfId="0" applyFont="1" applyBorder="1" applyAlignment="1" applyProtection="1">
      <alignment vertical="center" wrapText="1" shrinkToFit="1"/>
      <protection locked="0"/>
    </xf>
    <xf numFmtId="0" fontId="14" fillId="0" borderId="11" xfId="0" applyFont="1" applyBorder="1" applyAlignment="1" applyProtection="1">
      <alignment vertical="center" wrapText="1" shrinkToFit="1"/>
      <protection locked="0"/>
    </xf>
    <xf numFmtId="0" fontId="28" fillId="4" borderId="43" xfId="0" applyFont="1" applyFill="1" applyBorder="1" applyAlignment="1">
      <alignment vertical="center" wrapText="1"/>
    </xf>
    <xf numFmtId="0" fontId="22" fillId="4" borderId="43" xfId="0" applyFont="1" applyFill="1" applyBorder="1" applyAlignment="1">
      <alignment vertical="center" wrapText="1" shrinkToFit="1"/>
    </xf>
    <xf numFmtId="0" fontId="22" fillId="4" borderId="24" xfId="0" applyFont="1" applyFill="1" applyBorder="1" applyAlignment="1">
      <alignment vertical="center" wrapText="1" shrinkToFit="1"/>
    </xf>
    <xf numFmtId="176" fontId="20" fillId="7" borderId="12" xfId="6" applyNumberFormat="1" applyFont="1" applyFill="1" applyBorder="1" applyAlignment="1">
      <alignment horizontal="center" vertical="center"/>
    </xf>
    <xf numFmtId="176" fontId="33" fillId="7" borderId="12" xfId="6" applyNumberFormat="1" applyFont="1" applyFill="1" applyBorder="1" applyAlignment="1">
      <alignment horizontal="center" vertical="center"/>
    </xf>
    <xf numFmtId="181" fontId="31" fillId="7" borderId="12" xfId="0" applyNumberFormat="1" applyFont="1" applyFill="1" applyBorder="1" applyAlignment="1" applyProtection="1">
      <alignment horizontal="center" vertical="center" wrapText="1" shrinkToFit="1"/>
      <protection locked="0"/>
    </xf>
    <xf numFmtId="187" fontId="20" fillId="0" borderId="11" xfId="6" applyNumberFormat="1" applyFont="1" applyBorder="1" applyAlignment="1" applyProtection="1">
      <alignment horizontal="right" vertical="center"/>
      <protection locked="0"/>
    </xf>
    <xf numFmtId="187" fontId="20" fillId="0" borderId="4" xfId="6" applyNumberFormat="1" applyFont="1" applyBorder="1" applyAlignment="1" applyProtection="1">
      <alignment horizontal="right" vertical="center"/>
      <protection locked="0"/>
    </xf>
    <xf numFmtId="0" fontId="31" fillId="0" borderId="0" xfId="7" applyFont="1" applyAlignment="1">
      <alignment horizontal="right"/>
    </xf>
    <xf numFmtId="187" fontId="31" fillId="0" borderId="11" xfId="0" applyNumberFormat="1" applyFont="1" applyBorder="1" applyAlignment="1" applyProtection="1">
      <alignment horizontal="right" vertical="center" wrapText="1" shrinkToFit="1"/>
      <protection locked="0"/>
    </xf>
    <xf numFmtId="187" fontId="31" fillId="0" borderId="4" xfId="5" applyNumberFormat="1" applyFont="1" applyFill="1" applyBorder="1" applyAlignment="1" applyProtection="1">
      <alignment horizontal="right" vertical="center"/>
    </xf>
    <xf numFmtId="0" fontId="19" fillId="0" borderId="0" xfId="6" applyFont="1" applyAlignment="1">
      <alignment horizontal="right" vertical="top" wrapText="1"/>
    </xf>
    <xf numFmtId="0" fontId="17" fillId="0" borderId="0" xfId="6" applyFont="1" applyAlignment="1">
      <alignment horizontal="right" vertical="center"/>
    </xf>
    <xf numFmtId="0" fontId="14" fillId="4" borderId="8" xfId="0" applyFont="1" applyFill="1" applyBorder="1" applyAlignment="1">
      <alignment horizontal="center" vertical="center"/>
    </xf>
    <xf numFmtId="49" fontId="14" fillId="0" borderId="8" xfId="0" applyNumberFormat="1" applyFont="1" applyBorder="1" applyAlignment="1" applyProtection="1">
      <alignment horizontal="center" vertical="center"/>
      <protection locked="0"/>
    </xf>
    <xf numFmtId="179" fontId="50" fillId="4" borderId="8" xfId="0" applyNumberFormat="1" applyFont="1" applyFill="1" applyBorder="1" applyAlignment="1">
      <alignment horizontal="center" vertical="center"/>
    </xf>
    <xf numFmtId="0" fontId="14" fillId="4" borderId="45" xfId="0" applyFont="1" applyFill="1" applyBorder="1" applyAlignment="1">
      <alignment horizontal="center" vertical="center"/>
    </xf>
    <xf numFmtId="0" fontId="14" fillId="4" borderId="44" xfId="0" applyFont="1" applyFill="1" applyBorder="1" applyAlignment="1">
      <alignment horizontal="center" vertical="center"/>
    </xf>
    <xf numFmtId="0" fontId="14" fillId="4" borderId="56" xfId="0" applyFont="1" applyFill="1" applyBorder="1" applyAlignment="1">
      <alignment horizontal="center" vertical="center"/>
    </xf>
    <xf numFmtId="0" fontId="53" fillId="4" borderId="45" xfId="0" applyFont="1" applyFill="1" applyBorder="1" applyAlignment="1">
      <alignment horizontal="left" vertical="center"/>
    </xf>
    <xf numFmtId="0" fontId="53" fillId="4" borderId="43" xfId="0" applyFont="1" applyFill="1" applyBorder="1" applyAlignment="1">
      <alignment horizontal="left" vertical="center"/>
    </xf>
    <xf numFmtId="0" fontId="14" fillId="4" borderId="56" xfId="0" applyFont="1" applyFill="1" applyBorder="1">
      <alignment vertical="center"/>
    </xf>
    <xf numFmtId="182" fontId="14" fillId="5" borderId="45" xfId="0" applyNumberFormat="1" applyFont="1" applyFill="1" applyBorder="1" applyAlignment="1" applyProtection="1">
      <alignment horizontal="center" vertical="center"/>
      <protection locked="0"/>
    </xf>
    <xf numFmtId="182" fontId="14" fillId="5" borderId="56" xfId="0" applyNumberFormat="1" applyFont="1" applyFill="1" applyBorder="1" applyAlignment="1" applyProtection="1">
      <alignment horizontal="center" vertical="center"/>
      <protection locked="0"/>
    </xf>
    <xf numFmtId="0" fontId="14" fillId="5" borderId="45" xfId="0" applyFont="1" applyFill="1" applyBorder="1" applyAlignment="1" applyProtection="1">
      <alignment horizontal="right" vertical="center" shrinkToFit="1"/>
      <protection locked="0"/>
    </xf>
    <xf numFmtId="0" fontId="14" fillId="5" borderId="43" xfId="0" applyFont="1" applyFill="1" applyBorder="1" applyAlignment="1" applyProtection="1">
      <alignment vertical="center" shrinkToFit="1"/>
      <protection locked="0"/>
    </xf>
    <xf numFmtId="14" fontId="14" fillId="0" borderId="47" xfId="0" applyNumberFormat="1" applyFont="1" applyBorder="1" applyAlignment="1" applyProtection="1">
      <alignment horizontal="center" vertical="center"/>
      <protection locked="0"/>
    </xf>
    <xf numFmtId="14" fontId="14" fillId="0" borderId="62" xfId="0" applyNumberFormat="1" applyFont="1" applyBorder="1" applyAlignment="1" applyProtection="1">
      <alignment horizontal="center" vertical="center"/>
      <protection locked="0"/>
    </xf>
    <xf numFmtId="14" fontId="14" fillId="0" borderId="52" xfId="0" applyNumberFormat="1" applyFont="1" applyBorder="1" applyAlignment="1" applyProtection="1">
      <alignment horizontal="center" vertical="center"/>
      <protection locked="0"/>
    </xf>
    <xf numFmtId="14" fontId="14" fillId="0" borderId="60" xfId="0" applyNumberFormat="1" applyFont="1" applyBorder="1" applyAlignment="1" applyProtection="1">
      <alignment horizontal="center" vertical="center"/>
      <protection locked="0"/>
    </xf>
    <xf numFmtId="0" fontId="14" fillId="0" borderId="21" xfId="0" applyFont="1" applyBorder="1" applyAlignment="1" applyProtection="1">
      <alignment vertical="center" shrinkToFit="1"/>
      <protection locked="0"/>
    </xf>
    <xf numFmtId="0" fontId="14" fillId="0" borderId="22" xfId="0" applyFont="1" applyBorder="1" applyAlignment="1" applyProtection="1">
      <alignment vertical="center" shrinkToFit="1"/>
      <protection locked="0"/>
    </xf>
    <xf numFmtId="0" fontId="14" fillId="4" borderId="52" xfId="0" applyFont="1" applyFill="1" applyBorder="1" applyAlignment="1">
      <alignment horizontal="center" vertical="center" wrapText="1"/>
    </xf>
    <xf numFmtId="178" fontId="14" fillId="5" borderId="6" xfId="0" applyNumberFormat="1" applyFont="1" applyFill="1" applyBorder="1">
      <alignment vertical="center"/>
    </xf>
    <xf numFmtId="0" fontId="33" fillId="4" borderId="21" xfId="0" applyFont="1" applyFill="1" applyBorder="1" applyAlignment="1">
      <alignment horizontal="center" vertical="center" wrapText="1"/>
    </xf>
    <xf numFmtId="0" fontId="20" fillId="4" borderId="3" xfId="0" applyFont="1" applyFill="1" applyBorder="1" applyAlignment="1">
      <alignment horizontal="center" vertical="center" shrinkToFit="1"/>
    </xf>
    <xf numFmtId="178" fontId="14" fillId="5" borderId="7" xfId="0" applyNumberFormat="1" applyFont="1" applyFill="1" applyBorder="1">
      <alignment vertical="center"/>
    </xf>
    <xf numFmtId="178" fontId="14" fillId="5" borderId="91" xfId="0" applyNumberFormat="1" applyFont="1" applyFill="1" applyBorder="1">
      <alignment vertical="center"/>
    </xf>
    <xf numFmtId="0" fontId="14" fillId="4" borderId="52" xfId="0" applyFont="1" applyFill="1" applyBorder="1" applyAlignment="1">
      <alignment horizontal="center" vertical="center"/>
    </xf>
    <xf numFmtId="0" fontId="14" fillId="4" borderId="69" xfId="0" applyFont="1" applyFill="1" applyBorder="1" applyAlignment="1">
      <alignment horizontal="center" vertical="center"/>
    </xf>
    <xf numFmtId="178" fontId="14" fillId="5" borderId="17" xfId="0" applyNumberFormat="1" applyFont="1" applyFill="1" applyBorder="1">
      <alignment vertical="center"/>
    </xf>
    <xf numFmtId="178" fontId="14" fillId="5" borderId="128" xfId="0" applyNumberFormat="1" applyFont="1" applyFill="1" applyBorder="1">
      <alignment vertical="center"/>
    </xf>
    <xf numFmtId="178" fontId="14" fillId="5" borderId="105" xfId="0" applyNumberFormat="1" applyFont="1" applyFill="1" applyBorder="1">
      <alignment vertical="center"/>
    </xf>
    <xf numFmtId="178" fontId="14" fillId="5" borderId="106" xfId="0" applyNumberFormat="1" applyFont="1" applyFill="1" applyBorder="1">
      <alignment vertical="center"/>
    </xf>
    <xf numFmtId="178" fontId="14" fillId="5" borderId="24" xfId="0" applyNumberFormat="1" applyFont="1" applyFill="1" applyBorder="1">
      <alignment vertical="center"/>
    </xf>
    <xf numFmtId="3" fontId="17" fillId="0" borderId="0" xfId="0" applyNumberFormat="1" applyFont="1" applyAlignment="1">
      <alignment vertical="center" wrapText="1"/>
    </xf>
    <xf numFmtId="3" fontId="17" fillId="0" borderId="0" xfId="0" applyNumberFormat="1" applyFont="1">
      <alignment vertical="center"/>
    </xf>
    <xf numFmtId="189" fontId="14" fillId="4" borderId="40" xfId="0" applyNumberFormat="1" applyFont="1" applyFill="1" applyBorder="1" applyAlignment="1" applyProtection="1">
      <alignment horizontal="center" vertical="center" shrinkToFit="1"/>
      <protection locked="0"/>
    </xf>
    <xf numFmtId="189" fontId="14" fillId="0" borderId="0" xfId="0" applyNumberFormat="1" applyFont="1" applyAlignment="1" applyProtection="1">
      <alignment horizontal="right" vertical="center" shrinkToFit="1"/>
      <protection locked="0"/>
    </xf>
    <xf numFmtId="183" fontId="14" fillId="0" borderId="39" xfId="0" applyNumberFormat="1" applyFont="1" applyBorder="1" applyAlignment="1">
      <alignment horizontal="left" vertical="center"/>
    </xf>
    <xf numFmtId="0" fontId="14" fillId="4" borderId="23" xfId="6" applyFont="1" applyFill="1" applyBorder="1" applyAlignment="1">
      <alignment horizontal="center" vertical="center"/>
    </xf>
    <xf numFmtId="0" fontId="14" fillId="4" borderId="8" xfId="6" applyFont="1" applyFill="1" applyBorder="1" applyAlignment="1">
      <alignment horizontal="center" vertical="center"/>
    </xf>
    <xf numFmtId="0" fontId="31" fillId="4" borderId="43" xfId="7" applyFont="1" applyFill="1" applyBorder="1" applyAlignment="1">
      <alignment vertical="center" shrinkToFit="1"/>
    </xf>
    <xf numFmtId="0" fontId="31" fillId="4" borderId="75" xfId="7" applyFont="1" applyFill="1" applyBorder="1" applyAlignment="1">
      <alignment vertical="center" shrinkToFit="1"/>
    </xf>
    <xf numFmtId="0" fontId="40" fillId="0" borderId="0" xfId="0" applyFont="1" applyAlignment="1">
      <alignment horizontal="center" vertical="center" wrapText="1"/>
    </xf>
    <xf numFmtId="0" fontId="24" fillId="4" borderId="8" xfId="0" applyFont="1" applyFill="1" applyBorder="1" applyAlignment="1">
      <alignment horizontal="center" vertical="center" shrinkToFit="1"/>
    </xf>
    <xf numFmtId="0" fontId="63" fillId="0" borderId="0" xfId="0" applyFont="1">
      <alignment vertical="center"/>
    </xf>
    <xf numFmtId="0" fontId="24" fillId="0" borderId="37" xfId="0" applyFont="1" applyBorder="1" applyAlignment="1" applyProtection="1">
      <alignment vertical="center" wrapText="1"/>
      <protection locked="0"/>
    </xf>
    <xf numFmtId="0" fontId="33" fillId="4" borderId="64" xfId="0" applyFont="1" applyFill="1" applyBorder="1" applyAlignment="1">
      <alignment horizontal="center" vertical="center" shrinkToFit="1"/>
    </xf>
    <xf numFmtId="0" fontId="14" fillId="4" borderId="64" xfId="0" applyFont="1" applyFill="1" applyBorder="1" applyAlignment="1">
      <alignment horizontal="center" vertical="center" wrapText="1"/>
    </xf>
    <xf numFmtId="0" fontId="14" fillId="0" borderId="64" xfId="0" applyFont="1" applyBorder="1" applyAlignment="1" applyProtection="1">
      <alignment horizontal="left" vertical="center" wrapText="1"/>
      <protection locked="0"/>
    </xf>
    <xf numFmtId="0" fontId="24" fillId="4" borderId="77" xfId="0" applyFont="1" applyFill="1" applyBorder="1" applyAlignment="1">
      <alignment horizontal="center" vertical="center" shrinkToFit="1"/>
    </xf>
    <xf numFmtId="0" fontId="17" fillId="4" borderId="67" xfId="0" applyFont="1" applyFill="1" applyBorder="1" applyAlignment="1">
      <alignment horizontal="center" vertical="center"/>
    </xf>
    <xf numFmtId="0" fontId="14" fillId="4" borderId="77" xfId="0" applyFont="1" applyFill="1" applyBorder="1" applyAlignment="1">
      <alignment horizontal="center" vertical="center"/>
    </xf>
    <xf numFmtId="0" fontId="14" fillId="0" borderId="46" xfId="0" applyFont="1" applyBorder="1" applyAlignment="1" applyProtection="1">
      <alignment horizontal="center" vertical="center"/>
      <protection locked="0"/>
    </xf>
    <xf numFmtId="0" fontId="17" fillId="0" borderId="8" xfId="0" applyFont="1" applyBorder="1" applyAlignment="1">
      <alignment vertical="center" wrapText="1"/>
    </xf>
    <xf numFmtId="0" fontId="14" fillId="0" borderId="53" xfId="0" applyFont="1" applyBorder="1" applyAlignment="1" applyProtection="1">
      <alignment horizontal="center" vertical="center"/>
      <protection locked="0"/>
    </xf>
    <xf numFmtId="3" fontId="17" fillId="0" borderId="8" xfId="0" applyNumberFormat="1" applyFont="1" applyBorder="1" applyAlignment="1">
      <alignment vertical="center" wrapText="1"/>
    </xf>
    <xf numFmtId="3" fontId="17" fillId="0" borderId="8" xfId="0" applyNumberFormat="1" applyFont="1" applyBorder="1">
      <alignment vertical="center"/>
    </xf>
    <xf numFmtId="14" fontId="14" fillId="0" borderId="87" xfId="0" applyNumberFormat="1" applyFont="1" applyBorder="1" applyAlignment="1" applyProtection="1">
      <alignment horizontal="center" vertical="center"/>
      <protection locked="0"/>
    </xf>
    <xf numFmtId="0" fontId="14" fillId="0" borderId="54" xfId="0" applyFont="1" applyBorder="1" applyAlignment="1" applyProtection="1">
      <alignment horizontal="center" vertical="center"/>
      <protection locked="0"/>
    </xf>
    <xf numFmtId="14" fontId="14" fillId="0" borderId="91" xfId="0" applyNumberFormat="1" applyFont="1" applyBorder="1" applyAlignment="1" applyProtection="1">
      <alignment horizontal="center" vertical="center"/>
      <protection locked="0"/>
    </xf>
    <xf numFmtId="0" fontId="28" fillId="0" borderId="0" xfId="0" applyFont="1" applyAlignment="1">
      <alignment vertical="top"/>
    </xf>
    <xf numFmtId="0" fontId="14" fillId="4" borderId="47" xfId="0" applyFont="1" applyFill="1" applyBorder="1" applyAlignment="1">
      <alignment horizontal="center" vertical="center"/>
    </xf>
    <xf numFmtId="0" fontId="14" fillId="4" borderId="46" xfId="0" applyFont="1" applyFill="1" applyBorder="1" applyAlignment="1">
      <alignment horizontal="center" vertical="center"/>
    </xf>
    <xf numFmtId="176" fontId="14" fillId="5" borderId="5" xfId="0" applyNumberFormat="1" applyFont="1" applyFill="1" applyBorder="1" applyAlignment="1">
      <alignment horizontal="center" vertical="center"/>
    </xf>
    <xf numFmtId="0" fontId="14" fillId="4" borderId="61" xfId="0" applyFont="1" applyFill="1" applyBorder="1" applyAlignment="1">
      <alignment horizontal="center" vertical="center" wrapText="1"/>
    </xf>
    <xf numFmtId="0" fontId="14" fillId="4" borderId="72" xfId="0" applyFont="1" applyFill="1" applyBorder="1" applyAlignment="1">
      <alignment horizontal="center" vertical="center" wrapText="1"/>
    </xf>
    <xf numFmtId="178" fontId="14" fillId="5" borderId="107" xfId="0" applyNumberFormat="1" applyFont="1" applyFill="1" applyBorder="1">
      <alignment vertical="center"/>
    </xf>
    <xf numFmtId="0" fontId="14" fillId="4" borderId="53"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51" xfId="0" applyFont="1" applyFill="1" applyBorder="1" applyAlignment="1">
      <alignment horizontal="center" vertical="center"/>
    </xf>
    <xf numFmtId="0" fontId="14" fillId="4" borderId="113" xfId="0" applyFont="1" applyFill="1" applyBorder="1" applyAlignment="1">
      <alignment horizontal="center" vertical="center"/>
    </xf>
    <xf numFmtId="0" fontId="14" fillId="4" borderId="100" xfId="0" applyFont="1" applyFill="1" applyBorder="1">
      <alignment vertical="center"/>
    </xf>
    <xf numFmtId="178" fontId="14" fillId="5" borderId="129" xfId="0" applyNumberFormat="1" applyFont="1" applyFill="1" applyBorder="1">
      <alignment vertical="center"/>
    </xf>
    <xf numFmtId="0" fontId="22" fillId="4" borderId="120" xfId="0" applyFont="1" applyFill="1" applyBorder="1">
      <alignment vertical="center"/>
    </xf>
    <xf numFmtId="49" fontId="0" fillId="0" borderId="0" xfId="0" applyNumberFormat="1" applyAlignment="1">
      <alignment vertical="center" wrapText="1"/>
    </xf>
    <xf numFmtId="0" fontId="14" fillId="0" borderId="20" xfId="0" applyFont="1" applyBorder="1" applyAlignment="1" applyProtection="1">
      <alignment vertical="center" shrinkToFit="1"/>
      <protection locked="0"/>
    </xf>
    <xf numFmtId="0" fontId="14" fillId="0" borderId="12" xfId="0" applyFont="1" applyBorder="1" applyAlignment="1" applyProtection="1">
      <alignment vertical="center" wrapText="1"/>
      <protection locked="0"/>
    </xf>
    <xf numFmtId="0" fontId="14" fillId="0" borderId="96" xfId="0" applyFont="1" applyBorder="1" applyAlignment="1" applyProtection="1">
      <alignment vertical="center" wrapText="1"/>
      <protection locked="0"/>
    </xf>
    <xf numFmtId="0" fontId="14" fillId="0" borderId="10" xfId="0" applyFont="1" applyBorder="1" applyAlignment="1" applyProtection="1">
      <alignment vertical="center" wrapText="1"/>
      <protection locked="0"/>
    </xf>
    <xf numFmtId="0" fontId="24" fillId="4" borderId="72" xfId="0" applyFont="1" applyFill="1" applyBorder="1" applyAlignment="1">
      <alignment vertical="center" wrapText="1"/>
    </xf>
    <xf numFmtId="0" fontId="24" fillId="4" borderId="61" xfId="0" applyFont="1" applyFill="1" applyBorder="1" applyAlignment="1">
      <alignment horizontal="center" vertical="center" wrapText="1"/>
    </xf>
    <xf numFmtId="0" fontId="29" fillId="2" borderId="29" xfId="6" applyFont="1" applyFill="1" applyBorder="1">
      <alignment vertical="center"/>
    </xf>
    <xf numFmtId="0" fontId="14" fillId="0" borderId="53" xfId="6" applyFont="1" applyBorder="1" applyAlignment="1" applyProtection="1">
      <alignment horizontal="left" vertical="center" wrapText="1"/>
      <protection locked="0"/>
    </xf>
    <xf numFmtId="0" fontId="14" fillId="0" borderId="0" xfId="6" applyFont="1" applyAlignment="1" applyProtection="1">
      <alignment horizontal="left" vertical="center" wrapText="1"/>
      <protection locked="0"/>
    </xf>
    <xf numFmtId="177" fontId="14" fillId="0" borderId="5" xfId="6" applyNumberFormat="1" applyFont="1" applyBorder="1" applyAlignment="1" applyProtection="1">
      <alignment vertical="center" wrapText="1"/>
      <protection locked="0"/>
    </xf>
    <xf numFmtId="177" fontId="14" fillId="0" borderId="6" xfId="6" applyNumberFormat="1" applyFont="1" applyBorder="1" applyAlignment="1" applyProtection="1">
      <alignment vertical="center" wrapText="1"/>
      <protection locked="0"/>
    </xf>
    <xf numFmtId="177" fontId="14" fillId="0" borderId="107" xfId="6" applyNumberFormat="1" applyFont="1" applyBorder="1" applyAlignment="1" applyProtection="1">
      <alignment vertical="center" wrapText="1"/>
      <protection locked="0"/>
    </xf>
    <xf numFmtId="0" fontId="14" fillId="2" borderId="29" xfId="6" applyFont="1" applyFill="1" applyBorder="1" applyAlignment="1">
      <alignment vertical="center" textRotation="255" wrapText="1"/>
    </xf>
    <xf numFmtId="0" fontId="14" fillId="3" borderId="23" xfId="6" applyFont="1" applyFill="1" applyBorder="1" applyAlignment="1">
      <alignment vertical="center" textRotation="255" wrapText="1"/>
    </xf>
    <xf numFmtId="0" fontId="14" fillId="0" borderId="0" xfId="6" applyFont="1" applyAlignment="1">
      <alignment vertical="center" wrapText="1"/>
    </xf>
    <xf numFmtId="0" fontId="14" fillId="3" borderId="65" xfId="6" applyFont="1" applyFill="1" applyBorder="1" applyAlignment="1">
      <alignment vertical="center" textRotation="255" wrapText="1"/>
    </xf>
    <xf numFmtId="0" fontId="14" fillId="0" borderId="20" xfId="6" applyFont="1" applyBorder="1" applyAlignment="1" applyProtection="1">
      <alignment vertical="center" wrapText="1"/>
      <protection locked="0"/>
    </xf>
    <xf numFmtId="0" fontId="14" fillId="0" borderId="21" xfId="6" applyFont="1" applyBorder="1" applyAlignment="1" applyProtection="1">
      <alignment vertical="center" wrapText="1"/>
      <protection locked="0"/>
    </xf>
    <xf numFmtId="0" fontId="14" fillId="0" borderId="3" xfId="6" applyFont="1" applyBorder="1" applyAlignment="1" applyProtection="1">
      <alignment vertical="center" wrapText="1"/>
      <protection locked="0"/>
    </xf>
    <xf numFmtId="177" fontId="14" fillId="0" borderId="7" xfId="6" applyNumberFormat="1" applyFont="1" applyBorder="1" applyAlignment="1" applyProtection="1">
      <alignment vertical="center" wrapText="1"/>
      <protection locked="0"/>
    </xf>
    <xf numFmtId="177" fontId="14" fillId="0" borderId="1" xfId="6" applyNumberFormat="1" applyFont="1" applyBorder="1" applyAlignment="1" applyProtection="1">
      <alignment vertical="center" wrapText="1"/>
      <protection locked="0"/>
    </xf>
    <xf numFmtId="177" fontId="14" fillId="0" borderId="2" xfId="6" applyNumberFormat="1" applyFont="1" applyBorder="1" applyAlignment="1" applyProtection="1">
      <alignment vertical="center" wrapText="1"/>
      <protection locked="0"/>
    </xf>
    <xf numFmtId="177" fontId="14" fillId="0" borderId="4" xfId="6" applyNumberFormat="1" applyFont="1" applyBorder="1" applyAlignment="1" applyProtection="1">
      <alignment vertical="center" wrapText="1"/>
      <protection locked="0"/>
    </xf>
    <xf numFmtId="0" fontId="14" fillId="0" borderId="34" xfId="6" applyFont="1" applyBorder="1" applyAlignment="1" applyProtection="1">
      <alignment vertical="center" wrapText="1"/>
      <protection locked="0"/>
    </xf>
    <xf numFmtId="177" fontId="14" fillId="0" borderId="35" xfId="6" applyNumberFormat="1" applyFont="1" applyBorder="1" applyAlignment="1" applyProtection="1">
      <alignment vertical="center" wrapText="1"/>
      <protection locked="0"/>
    </xf>
    <xf numFmtId="0" fontId="40" fillId="0" borderId="0" xfId="0" applyFont="1" applyAlignment="1">
      <alignment horizontal="center" vertical="center" wrapText="1"/>
    </xf>
    <xf numFmtId="0" fontId="16" fillId="0" borderId="0" xfId="0" applyFont="1">
      <alignment vertical="center"/>
    </xf>
    <xf numFmtId="0" fontId="14" fillId="4" borderId="8" xfId="0" applyFont="1" applyFill="1" applyBorder="1" applyAlignment="1">
      <alignment horizontal="center" vertical="center"/>
    </xf>
    <xf numFmtId="0" fontId="18" fillId="0" borderId="8"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63" fillId="0" borderId="0" xfId="0" applyFont="1" applyAlignment="1">
      <alignment vertical="top" wrapText="1"/>
    </xf>
    <xf numFmtId="0" fontId="14" fillId="0" borderId="52" xfId="0" applyFont="1" applyBorder="1" applyAlignment="1" applyProtection="1">
      <alignment horizontal="left" vertical="center" shrinkToFit="1"/>
      <protection locked="0"/>
    </xf>
    <xf numFmtId="0" fontId="0" fillId="0" borderId="60" xfId="0" applyBorder="1" applyAlignment="1" applyProtection="1">
      <alignment horizontal="left" vertical="center"/>
      <protection locked="0"/>
    </xf>
    <xf numFmtId="0" fontId="14" fillId="0" borderId="60" xfId="0" applyFont="1" applyBorder="1" applyAlignment="1" applyProtection="1">
      <alignment horizontal="left" vertical="center" shrinkToFit="1"/>
      <protection locked="0"/>
    </xf>
    <xf numFmtId="0" fontId="14" fillId="0" borderId="90" xfId="0" applyFont="1" applyBorder="1" applyAlignment="1" applyProtection="1">
      <alignment horizontal="left" vertical="center" shrinkToFit="1"/>
      <protection locked="0"/>
    </xf>
    <xf numFmtId="0" fontId="14" fillId="4" borderId="45" xfId="0" applyFont="1" applyFill="1" applyBorder="1" applyAlignment="1">
      <alignment horizontal="center" vertical="center"/>
    </xf>
    <xf numFmtId="0" fontId="14" fillId="4" borderId="43" xfId="0" applyFont="1" applyFill="1" applyBorder="1" applyAlignment="1">
      <alignment horizontal="center" vertical="center"/>
    </xf>
    <xf numFmtId="0" fontId="14" fillId="4" borderId="56" xfId="0" applyFont="1" applyFill="1" applyBorder="1" applyAlignment="1">
      <alignment horizontal="center" vertical="center"/>
    </xf>
    <xf numFmtId="0" fontId="50" fillId="4" borderId="45" xfId="0" applyFont="1" applyFill="1" applyBorder="1" applyAlignment="1">
      <alignment horizontal="center" vertical="center"/>
    </xf>
    <xf numFmtId="0" fontId="50" fillId="4" borderId="43" xfId="0" applyFont="1" applyFill="1" applyBorder="1" applyAlignment="1">
      <alignment horizontal="center" vertical="center"/>
    </xf>
    <xf numFmtId="0" fontId="50" fillId="4" borderId="56" xfId="0" applyFont="1" applyFill="1" applyBorder="1" applyAlignment="1">
      <alignment horizontal="center" vertical="center"/>
    </xf>
    <xf numFmtId="0" fontId="14" fillId="0" borderId="45" xfId="0" applyFont="1" applyBorder="1" applyAlignment="1" applyProtection="1">
      <alignment vertical="center" wrapText="1"/>
      <protection locked="0"/>
    </xf>
    <xf numFmtId="0" fontId="14" fillId="0" borderId="43" xfId="0" applyFont="1" applyBorder="1" applyAlignment="1" applyProtection="1">
      <alignment vertical="center" wrapText="1"/>
      <protection locked="0"/>
    </xf>
    <xf numFmtId="0" fontId="14" fillId="0" borderId="56" xfId="0" applyFont="1" applyBorder="1" applyAlignment="1" applyProtection="1">
      <alignment vertical="center" wrapText="1"/>
      <protection locked="0"/>
    </xf>
    <xf numFmtId="0" fontId="24" fillId="0" borderId="37"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38" xfId="0" applyBorder="1" applyAlignment="1" applyProtection="1">
      <alignment vertical="center" wrapText="1"/>
      <protection locked="0"/>
    </xf>
    <xf numFmtId="0" fontId="14" fillId="0" borderId="45" xfId="0" applyFont="1" applyBorder="1" applyAlignment="1" applyProtection="1">
      <alignment horizontal="left" vertical="center" wrapText="1"/>
      <protection locked="0"/>
    </xf>
    <xf numFmtId="0" fontId="14" fillId="0" borderId="43" xfId="0" applyFont="1" applyBorder="1" applyAlignment="1" applyProtection="1">
      <alignment horizontal="left" vertical="center" wrapText="1"/>
      <protection locked="0"/>
    </xf>
    <xf numFmtId="0" fontId="14" fillId="0" borderId="56"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4" fillId="0" borderId="47" xfId="0" applyFont="1" applyBorder="1" applyAlignment="1" applyProtection="1">
      <alignment horizontal="left" vertical="center" wrapText="1"/>
      <protection locked="0"/>
    </xf>
    <xf numFmtId="0" fontId="14" fillId="0" borderId="62" xfId="0" applyFont="1" applyBorder="1" applyAlignment="1" applyProtection="1">
      <alignment horizontal="left" vertical="center" wrapText="1"/>
      <protection locked="0"/>
    </xf>
    <xf numFmtId="0" fontId="14" fillId="0" borderId="15" xfId="0" applyFont="1" applyBorder="1" applyAlignment="1" applyProtection="1">
      <alignment horizontal="left" vertical="center" wrapText="1"/>
      <protection locked="0"/>
    </xf>
    <xf numFmtId="0" fontId="14" fillId="0" borderId="73" xfId="0" applyFont="1" applyBorder="1" applyAlignment="1" applyProtection="1">
      <alignment horizontal="left" vertical="center" wrapText="1"/>
      <protection locked="0"/>
    </xf>
    <xf numFmtId="0" fontId="14" fillId="4" borderId="8" xfId="0" applyFont="1" applyFill="1" applyBorder="1" applyAlignment="1">
      <alignment horizontal="center" vertical="center" textRotation="255"/>
    </xf>
    <xf numFmtId="178" fontId="14" fillId="5" borderId="53" xfId="0" applyNumberFormat="1" applyFont="1" applyFill="1" applyBorder="1">
      <alignment vertical="center"/>
    </xf>
    <xf numFmtId="178" fontId="14" fillId="5" borderId="60" xfId="0" applyNumberFormat="1" applyFont="1" applyFill="1" applyBorder="1">
      <alignment vertical="center"/>
    </xf>
    <xf numFmtId="176" fontId="24" fillId="4" borderId="44" xfId="0" applyNumberFormat="1" applyFont="1" applyFill="1" applyBorder="1" applyAlignment="1">
      <alignment horizontal="center" vertical="center"/>
    </xf>
    <xf numFmtId="176" fontId="24" fillId="4" borderId="68" xfId="0" applyNumberFormat="1" applyFont="1" applyFill="1" applyBorder="1" applyAlignment="1">
      <alignment horizontal="center" vertical="center"/>
    </xf>
    <xf numFmtId="0" fontId="14" fillId="4" borderId="40" xfId="0" applyFont="1" applyFill="1" applyBorder="1" applyAlignment="1">
      <alignment horizontal="center" vertical="center"/>
    </xf>
    <xf numFmtId="0" fontId="14" fillId="4" borderId="44" xfId="0" applyFont="1" applyFill="1" applyBorder="1" applyAlignment="1">
      <alignment horizontal="center" vertical="center"/>
    </xf>
    <xf numFmtId="176" fontId="14" fillId="4" borderId="44" xfId="0" applyNumberFormat="1" applyFont="1" applyFill="1" applyBorder="1" applyAlignment="1">
      <alignment horizontal="center" vertical="center"/>
    </xf>
    <xf numFmtId="176" fontId="14" fillId="4" borderId="81" xfId="0" applyNumberFormat="1" applyFont="1" applyFill="1" applyBorder="1" applyAlignment="1">
      <alignment horizontal="center" vertical="center"/>
    </xf>
    <xf numFmtId="176" fontId="14" fillId="5" borderId="46" xfId="0" applyNumberFormat="1" applyFont="1" applyFill="1" applyBorder="1" applyAlignment="1">
      <alignment horizontal="right" vertical="center"/>
    </xf>
    <xf numFmtId="176" fontId="14" fillId="0" borderId="62" xfId="0" applyNumberFormat="1" applyFont="1" applyBorder="1" applyAlignment="1">
      <alignment horizontal="right" vertical="center"/>
    </xf>
    <xf numFmtId="178" fontId="14" fillId="5" borderId="72" xfId="0" applyNumberFormat="1" applyFont="1" applyFill="1" applyBorder="1">
      <alignment vertical="center"/>
    </xf>
    <xf numFmtId="178" fontId="14" fillId="5" borderId="126" xfId="0" applyNumberFormat="1" applyFont="1" applyFill="1" applyBorder="1">
      <alignment vertical="center"/>
    </xf>
    <xf numFmtId="0" fontId="0" fillId="0" borderId="60" xfId="0" applyBorder="1" applyAlignment="1" applyProtection="1">
      <alignment horizontal="left" vertical="center" shrinkToFit="1"/>
      <protection locked="0"/>
    </xf>
    <xf numFmtId="0" fontId="24" fillId="4" borderId="64" xfId="0" applyFont="1" applyFill="1" applyBorder="1" applyAlignment="1">
      <alignment horizontal="center" vertical="center" textRotation="255"/>
    </xf>
    <xf numFmtId="0" fontId="0" fillId="0" borderId="23" xfId="0" applyBorder="1" applyAlignment="1">
      <alignment horizontal="center" vertical="center" textRotation="255"/>
    </xf>
    <xf numFmtId="0" fontId="0" fillId="0" borderId="65" xfId="0" applyBorder="1" applyAlignment="1">
      <alignment horizontal="center" vertical="center" textRotation="255"/>
    </xf>
    <xf numFmtId="0" fontId="24" fillId="4" borderId="8" xfId="0" applyFont="1" applyFill="1" applyBorder="1" applyAlignment="1">
      <alignment horizontal="center" vertical="center" wrapText="1" shrinkToFit="1"/>
    </xf>
    <xf numFmtId="0" fontId="24" fillId="4" borderId="8" xfId="0" applyFont="1" applyFill="1" applyBorder="1" applyAlignment="1">
      <alignment horizontal="center" vertical="center" shrinkToFit="1"/>
    </xf>
    <xf numFmtId="0" fontId="24" fillId="4" borderId="64" xfId="0" applyFont="1" applyFill="1" applyBorder="1" applyAlignment="1">
      <alignment horizontal="center" vertical="center" wrapText="1"/>
    </xf>
    <xf numFmtId="0" fontId="24" fillId="4" borderId="23" xfId="0" applyFont="1" applyFill="1" applyBorder="1" applyAlignment="1">
      <alignment horizontal="center" vertical="center" wrapText="1"/>
    </xf>
    <xf numFmtId="0" fontId="24" fillId="4" borderId="65" xfId="0" applyFont="1" applyFill="1" applyBorder="1" applyAlignment="1">
      <alignment horizontal="center" vertical="center" wrapText="1"/>
    </xf>
    <xf numFmtId="0" fontId="24" fillId="4" borderId="23" xfId="0" applyFont="1" applyFill="1" applyBorder="1" applyAlignment="1">
      <alignment horizontal="center" vertical="center" textRotation="255"/>
    </xf>
    <xf numFmtId="0" fontId="24" fillId="4" borderId="65" xfId="0" applyFont="1" applyFill="1" applyBorder="1" applyAlignment="1">
      <alignment horizontal="center" vertical="center" textRotation="255"/>
    </xf>
    <xf numFmtId="0" fontId="0" fillId="0" borderId="43" xfId="0" applyBorder="1" applyAlignment="1" applyProtection="1">
      <alignment vertical="center" wrapText="1"/>
      <protection locked="0"/>
    </xf>
    <xf numFmtId="0" fontId="0" fillId="0" borderId="56" xfId="0" applyBorder="1" applyAlignment="1" applyProtection="1">
      <alignment vertical="center" wrapText="1"/>
      <protection locked="0"/>
    </xf>
    <xf numFmtId="0" fontId="22" fillId="4" borderId="118" xfId="0" applyFont="1" applyFill="1" applyBorder="1" applyAlignment="1">
      <alignment horizontal="center" vertical="center" wrapText="1"/>
    </xf>
    <xf numFmtId="0" fontId="22" fillId="4" borderId="76" xfId="0" applyFont="1" applyFill="1" applyBorder="1" applyAlignment="1">
      <alignment horizontal="center" vertical="center" wrapText="1"/>
    </xf>
    <xf numFmtId="178" fontId="14" fillId="5" borderId="118" xfId="0" applyNumberFormat="1" applyFont="1" applyFill="1" applyBorder="1">
      <alignment vertical="center"/>
    </xf>
    <xf numFmtId="178" fontId="14" fillId="5" borderId="119" xfId="0" applyNumberFormat="1" applyFont="1" applyFill="1" applyBorder="1">
      <alignment vertical="center"/>
    </xf>
    <xf numFmtId="178" fontId="14" fillId="5" borderId="63" xfId="0" applyNumberFormat="1" applyFont="1" applyFill="1" applyBorder="1">
      <alignment vertical="center"/>
    </xf>
    <xf numFmtId="178" fontId="14" fillId="5" borderId="78" xfId="0" applyNumberFormat="1" applyFont="1" applyFill="1" applyBorder="1">
      <alignment vertical="center"/>
    </xf>
    <xf numFmtId="0" fontId="14" fillId="5" borderId="45" xfId="0" applyFont="1" applyFill="1" applyBorder="1" applyAlignment="1" applyProtection="1">
      <alignment horizontal="left" vertical="center" wrapText="1"/>
      <protection locked="0"/>
    </xf>
    <xf numFmtId="0" fontId="0" fillId="0" borderId="56" xfId="0" applyBorder="1" applyAlignment="1" applyProtection="1">
      <alignment horizontal="left" vertical="center"/>
      <protection locked="0"/>
    </xf>
    <xf numFmtId="0" fontId="14" fillId="0" borderId="47" xfId="0" applyFont="1" applyBorder="1" applyAlignment="1" applyProtection="1">
      <alignment horizontal="left" vertical="center" shrinkToFit="1"/>
      <protection locked="0"/>
    </xf>
    <xf numFmtId="0" fontId="0" fillId="0" borderId="62" xfId="0" applyBorder="1" applyAlignment="1" applyProtection="1">
      <alignment horizontal="left" vertical="center"/>
      <protection locked="0"/>
    </xf>
    <xf numFmtId="0" fontId="14" fillId="0" borderId="67" xfId="0" applyFont="1" applyBorder="1" applyAlignment="1" applyProtection="1">
      <alignment horizontal="left" vertical="center" shrinkToFit="1"/>
      <protection locked="0"/>
    </xf>
    <xf numFmtId="0" fontId="14" fillId="0" borderId="77" xfId="0" applyFont="1" applyBorder="1" applyAlignment="1" applyProtection="1">
      <alignment horizontal="left" vertical="center" wrapText="1"/>
      <protection locked="0"/>
    </xf>
    <xf numFmtId="0" fontId="14" fillId="0" borderId="62" xfId="0" applyFont="1" applyBorder="1" applyAlignment="1" applyProtection="1">
      <alignment horizontal="left" vertical="center" shrinkToFit="1"/>
      <protection locked="0"/>
    </xf>
    <xf numFmtId="0" fontId="18" fillId="0" borderId="0" xfId="0" applyFont="1" applyAlignment="1">
      <alignment horizontal="center" vertical="center" wrapText="1"/>
    </xf>
    <xf numFmtId="0" fontId="18" fillId="0" borderId="0" xfId="0" applyFont="1" applyAlignment="1">
      <alignment horizontal="left" vertical="top" wrapText="1"/>
    </xf>
    <xf numFmtId="0" fontId="0" fillId="9" borderId="45" xfId="0" applyFill="1" applyBorder="1" applyAlignment="1" applyProtection="1">
      <alignment horizontal="left" vertical="center" wrapText="1"/>
      <protection locked="0"/>
    </xf>
    <xf numFmtId="0" fontId="0" fillId="9" borderId="43" xfId="0" applyFill="1" applyBorder="1" applyAlignment="1" applyProtection="1">
      <alignment horizontal="left" vertical="center" wrapText="1"/>
      <protection locked="0"/>
    </xf>
    <xf numFmtId="0" fontId="0" fillId="9" borderId="56" xfId="0" applyFill="1" applyBorder="1" applyAlignment="1" applyProtection="1">
      <alignment horizontal="left" vertical="center" wrapText="1"/>
      <protection locked="0"/>
    </xf>
    <xf numFmtId="0" fontId="14" fillId="4" borderId="45" xfId="0" applyFont="1" applyFill="1" applyBorder="1" applyAlignment="1">
      <alignment horizontal="center" vertical="center" wrapText="1"/>
    </xf>
    <xf numFmtId="0" fontId="14" fillId="4" borderId="56" xfId="0" applyFont="1" applyFill="1" applyBorder="1" applyAlignment="1">
      <alignment horizontal="center" vertical="center" wrapText="1"/>
    </xf>
    <xf numFmtId="0" fontId="14" fillId="0" borderId="45" xfId="0" applyFont="1" applyBorder="1" applyAlignment="1" applyProtection="1">
      <alignment horizontal="center" vertical="center" wrapText="1"/>
      <protection locked="0"/>
    </xf>
    <xf numFmtId="0" fontId="14" fillId="0" borderId="56" xfId="0" applyFont="1" applyBorder="1" applyAlignment="1" applyProtection="1">
      <alignment horizontal="center" vertical="center" wrapText="1"/>
      <protection locked="0"/>
    </xf>
    <xf numFmtId="0" fontId="18" fillId="0" borderId="0" xfId="0" applyFont="1" applyAlignment="1">
      <alignment horizontal="left" vertical="center"/>
    </xf>
    <xf numFmtId="0" fontId="22" fillId="0" borderId="0" xfId="0" applyFont="1" applyAlignment="1">
      <alignment vertical="center" wrapText="1"/>
    </xf>
    <xf numFmtId="0" fontId="22" fillId="0" borderId="0" xfId="0" applyFont="1">
      <alignment vertical="center"/>
    </xf>
    <xf numFmtId="0" fontId="29" fillId="0" borderId="0" xfId="0" applyFont="1" applyAlignment="1">
      <alignment vertical="center" wrapText="1"/>
    </xf>
    <xf numFmtId="0" fontId="29" fillId="0" borderId="0" xfId="0" applyFont="1">
      <alignment vertical="center"/>
    </xf>
    <xf numFmtId="0" fontId="22" fillId="0" borderId="0" xfId="0" applyFont="1" applyAlignment="1">
      <alignment vertical="top" wrapText="1"/>
    </xf>
    <xf numFmtId="0" fontId="22" fillId="0" borderId="0" xfId="0" applyFont="1" applyAlignment="1">
      <alignment vertical="top"/>
    </xf>
    <xf numFmtId="0" fontId="14" fillId="4" borderId="2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65" xfId="0" applyFont="1" applyFill="1" applyBorder="1" applyAlignment="1">
      <alignment horizontal="center" vertical="center"/>
    </xf>
    <xf numFmtId="0" fontId="17" fillId="0" borderId="0" xfId="0" applyFont="1">
      <alignment vertical="center"/>
    </xf>
    <xf numFmtId="0" fontId="14" fillId="4" borderId="41" xfId="0" applyFont="1" applyFill="1" applyBorder="1" applyAlignment="1">
      <alignment horizontal="center" vertical="center"/>
    </xf>
    <xf numFmtId="0" fontId="14" fillId="4" borderId="79" xfId="0" applyFont="1" applyFill="1" applyBorder="1" applyAlignment="1">
      <alignment horizontal="center" vertical="center"/>
    </xf>
    <xf numFmtId="0" fontId="17" fillId="5" borderId="103" xfId="0" applyFont="1" applyFill="1" applyBorder="1">
      <alignment vertical="center"/>
    </xf>
    <xf numFmtId="0" fontId="17" fillId="5" borderId="131" xfId="0" applyFont="1" applyFill="1" applyBorder="1">
      <alignment vertical="center"/>
    </xf>
    <xf numFmtId="178" fontId="14" fillId="5" borderId="38" xfId="0" applyNumberFormat="1" applyFont="1" applyFill="1" applyBorder="1">
      <alignment vertical="center"/>
    </xf>
    <xf numFmtId="178" fontId="14" fillId="5" borderId="39" xfId="0" applyNumberFormat="1" applyFont="1" applyFill="1" applyBorder="1">
      <alignment vertical="center"/>
    </xf>
    <xf numFmtId="178" fontId="14" fillId="0" borderId="121" xfId="0" applyNumberFormat="1" applyFont="1" applyBorder="1">
      <alignment vertical="center"/>
    </xf>
    <xf numFmtId="178" fontId="14" fillId="0" borderId="117" xfId="0" applyNumberFormat="1" applyFont="1" applyBorder="1">
      <alignment vertical="center"/>
    </xf>
    <xf numFmtId="0" fontId="22" fillId="4" borderId="115" xfId="0" applyFont="1" applyFill="1" applyBorder="1" applyAlignment="1">
      <alignment horizontal="center" vertical="center" wrapText="1"/>
    </xf>
    <xf numFmtId="0" fontId="14" fillId="0" borderId="69" xfId="0" applyFont="1" applyBorder="1" applyAlignment="1" applyProtection="1">
      <alignment horizontal="left" vertical="center" shrinkToFit="1"/>
      <protection locked="0"/>
    </xf>
    <xf numFmtId="0" fontId="0" fillId="0" borderId="78" xfId="0" applyBorder="1" applyAlignment="1" applyProtection="1">
      <alignment horizontal="left" vertical="center" shrinkToFit="1"/>
      <protection locked="0"/>
    </xf>
    <xf numFmtId="0" fontId="14" fillId="0" borderId="78" xfId="0" applyFont="1" applyBorder="1" applyAlignment="1" applyProtection="1">
      <alignment horizontal="left" vertical="center" shrinkToFit="1"/>
      <protection locked="0"/>
    </xf>
    <xf numFmtId="0" fontId="14" fillId="0" borderId="130" xfId="0" applyFont="1" applyBorder="1" applyAlignment="1" applyProtection="1">
      <alignment horizontal="left" vertical="center" shrinkToFit="1"/>
      <protection locked="0"/>
    </xf>
    <xf numFmtId="0" fontId="14" fillId="4" borderId="8" xfId="0" applyFont="1" applyFill="1" applyBorder="1" applyAlignment="1">
      <alignment horizontal="center" vertical="center" wrapText="1"/>
    </xf>
    <xf numFmtId="0" fontId="0" fillId="0" borderId="56" xfId="0" applyBorder="1" applyAlignment="1">
      <alignment horizontal="center" vertical="center"/>
    </xf>
    <xf numFmtId="0" fontId="33" fillId="4" borderId="8" xfId="0" applyFont="1" applyFill="1" applyBorder="1" applyAlignment="1">
      <alignment horizontal="center" vertical="center" wrapText="1"/>
    </xf>
    <xf numFmtId="0" fontId="24" fillId="0" borderId="45" xfId="0" applyFont="1" applyBorder="1" applyAlignment="1" applyProtection="1">
      <alignment horizontal="left" vertical="center" wrapText="1"/>
      <protection locked="0"/>
    </xf>
    <xf numFmtId="0" fontId="11" fillId="0" borderId="43" xfId="0" applyFont="1" applyBorder="1" applyAlignment="1" applyProtection="1">
      <alignment vertical="center" wrapText="1"/>
      <protection locked="0"/>
    </xf>
    <xf numFmtId="0" fontId="11" fillId="0" borderId="56" xfId="0" applyFont="1" applyBorder="1" applyAlignment="1" applyProtection="1">
      <alignment vertical="center" wrapText="1"/>
      <protection locked="0"/>
    </xf>
    <xf numFmtId="0" fontId="24" fillId="0" borderId="8"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24" fillId="0" borderId="62" xfId="0" applyFont="1" applyBorder="1" applyAlignment="1" applyProtection="1">
      <alignment horizontal="left" vertical="center" wrapText="1"/>
      <protection locked="0"/>
    </xf>
    <xf numFmtId="0" fontId="24" fillId="9" borderId="45" xfId="0" applyFont="1" applyFill="1" applyBorder="1" applyAlignment="1">
      <alignment horizontal="center" vertical="center"/>
    </xf>
    <xf numFmtId="0" fontId="11" fillId="9" borderId="43" xfId="0" applyFont="1" applyFill="1" applyBorder="1">
      <alignment vertical="center"/>
    </xf>
    <xf numFmtId="0" fontId="11" fillId="9" borderId="56" xfId="0" applyFont="1" applyFill="1" applyBorder="1">
      <alignment vertical="center"/>
    </xf>
    <xf numFmtId="0" fontId="24" fillId="0" borderId="37" xfId="0" applyFont="1" applyBorder="1" applyAlignment="1" applyProtection="1">
      <alignment horizontal="left" vertical="center" wrapText="1"/>
      <protection locked="0"/>
    </xf>
    <xf numFmtId="0" fontId="24" fillId="0" borderId="13" xfId="0" applyFont="1" applyBorder="1" applyAlignment="1" applyProtection="1">
      <alignment horizontal="left" vertical="center" wrapText="1"/>
      <protection locked="0"/>
    </xf>
    <xf numFmtId="0" fontId="24" fillId="0" borderId="38" xfId="0" applyFont="1" applyBorder="1" applyAlignment="1" applyProtection="1">
      <alignment horizontal="left" vertical="center" wrapText="1"/>
      <protection locked="0"/>
    </xf>
    <xf numFmtId="0" fontId="28" fillId="0" borderId="0" xfId="0" applyFont="1" applyAlignment="1">
      <alignment vertical="center" wrapText="1"/>
    </xf>
    <xf numFmtId="0" fontId="24" fillId="4" borderId="45" xfId="0" applyFont="1" applyFill="1" applyBorder="1" applyAlignment="1">
      <alignment horizontal="center" vertical="center"/>
    </xf>
    <xf numFmtId="0" fontId="24" fillId="4" borderId="43" xfId="0" applyFont="1" applyFill="1" applyBorder="1" applyAlignment="1">
      <alignment horizontal="center" vertical="center"/>
    </xf>
    <xf numFmtId="0" fontId="24" fillId="4" borderId="56" xfId="0" applyFont="1" applyFill="1" applyBorder="1" applyAlignment="1">
      <alignment horizontal="center" vertical="center"/>
    </xf>
    <xf numFmtId="0" fontId="11" fillId="0" borderId="56" xfId="0" applyFont="1" applyBorder="1" applyAlignment="1">
      <alignment horizontal="center" vertical="center"/>
    </xf>
    <xf numFmtId="0" fontId="24" fillId="0" borderId="15" xfId="0" applyFont="1" applyBorder="1" applyAlignment="1" applyProtection="1">
      <alignment horizontal="left" vertical="center" wrapText="1"/>
      <protection locked="0"/>
    </xf>
    <xf numFmtId="0" fontId="24" fillId="0" borderId="73" xfId="0" applyFont="1" applyBorder="1" applyAlignment="1" applyProtection="1">
      <alignment horizontal="left" vertical="center" wrapText="1"/>
      <protection locked="0"/>
    </xf>
    <xf numFmtId="0" fontId="29" fillId="0" borderId="0" xfId="0" applyFont="1" applyAlignment="1">
      <alignment vertical="top" wrapText="1"/>
    </xf>
    <xf numFmtId="0" fontId="24" fillId="0" borderId="67" xfId="0" applyFont="1" applyBorder="1" applyAlignment="1" applyProtection="1">
      <alignment horizontal="left" vertical="center" wrapText="1"/>
      <protection locked="0"/>
    </xf>
    <xf numFmtId="0" fontId="24" fillId="0" borderId="77" xfId="0" applyFont="1" applyBorder="1" applyAlignment="1" applyProtection="1">
      <alignment horizontal="left" vertical="center" wrapText="1"/>
      <protection locked="0"/>
    </xf>
    <xf numFmtId="0" fontId="22" fillId="0" borderId="0" xfId="0" applyFont="1" applyAlignment="1">
      <alignment horizontal="left" vertical="top" wrapText="1"/>
    </xf>
    <xf numFmtId="0" fontId="24" fillId="4" borderId="37" xfId="0" applyFont="1" applyFill="1" applyBorder="1" applyAlignment="1">
      <alignment horizontal="center" vertical="center"/>
    </xf>
    <xf numFmtId="0" fontId="24" fillId="4" borderId="14" xfId="0" applyFont="1" applyFill="1" applyBorder="1" applyAlignment="1">
      <alignment horizontal="center" vertical="center"/>
    </xf>
    <xf numFmtId="0" fontId="24" fillId="4" borderId="15" xfId="0" applyFont="1" applyFill="1" applyBorder="1" applyAlignment="1">
      <alignment horizontal="center" vertical="center"/>
    </xf>
    <xf numFmtId="0" fontId="11" fillId="0" borderId="23" xfId="0" applyFont="1" applyBorder="1" applyAlignment="1">
      <alignment horizontal="center" vertical="center" textRotation="255"/>
    </xf>
    <xf numFmtId="0" fontId="11" fillId="0" borderId="65" xfId="0" applyFont="1" applyBorder="1" applyAlignment="1">
      <alignment horizontal="center" vertical="center" textRotation="255"/>
    </xf>
    <xf numFmtId="0" fontId="11" fillId="0" borderId="56" xfId="0" applyFont="1" applyBorder="1" applyAlignment="1" applyProtection="1">
      <alignment horizontal="left" vertical="center" wrapText="1"/>
      <protection locked="0"/>
    </xf>
    <xf numFmtId="195" fontId="33" fillId="5" borderId="53" xfId="0" applyNumberFormat="1" applyFont="1" applyFill="1" applyBorder="1">
      <alignment vertical="center"/>
    </xf>
    <xf numFmtId="195" fontId="33" fillId="5" borderId="60" xfId="0" applyNumberFormat="1" applyFont="1" applyFill="1" applyBorder="1">
      <alignment vertical="center"/>
    </xf>
    <xf numFmtId="0" fontId="24" fillId="4" borderId="79" xfId="0" applyFont="1" applyFill="1" applyBorder="1" applyAlignment="1">
      <alignment horizontal="center" vertical="center"/>
    </xf>
    <xf numFmtId="0" fontId="24" fillId="4" borderId="80" xfId="0" applyFont="1" applyFill="1" applyBorder="1" applyAlignment="1">
      <alignment horizontal="center" vertical="center"/>
    </xf>
    <xf numFmtId="0" fontId="24" fillId="0" borderId="62" xfId="0" applyFont="1" applyBorder="1" applyAlignment="1" applyProtection="1">
      <alignment horizontal="left" vertical="center" shrinkToFit="1"/>
      <protection locked="0"/>
    </xf>
    <xf numFmtId="0" fontId="24" fillId="0" borderId="67" xfId="0" applyFont="1" applyBorder="1" applyAlignment="1" applyProtection="1">
      <alignment horizontal="left" vertical="center" shrinkToFit="1"/>
      <protection locked="0"/>
    </xf>
    <xf numFmtId="0" fontId="24" fillId="5" borderId="45" xfId="0" applyFont="1" applyFill="1" applyBorder="1" applyAlignment="1" applyProtection="1">
      <alignment horizontal="left" vertical="center" wrapText="1"/>
      <protection locked="0"/>
    </xf>
    <xf numFmtId="0" fontId="11" fillId="0" borderId="56" xfId="0" applyFont="1" applyBorder="1" applyAlignment="1" applyProtection="1">
      <alignment horizontal="left" vertical="center"/>
      <protection locked="0"/>
    </xf>
    <xf numFmtId="0" fontId="24" fillId="0" borderId="60" xfId="0" applyFont="1" applyBorder="1" applyAlignment="1" applyProtection="1">
      <alignment horizontal="left" vertical="center" shrinkToFit="1"/>
      <protection locked="0"/>
    </xf>
    <xf numFmtId="0" fontId="24" fillId="0" borderId="90" xfId="0" applyFont="1" applyBorder="1" applyAlignment="1" applyProtection="1">
      <alignment horizontal="left" vertical="center" shrinkToFit="1"/>
      <protection locked="0"/>
    </xf>
    <xf numFmtId="0" fontId="24" fillId="0" borderId="52" xfId="0" applyFont="1" applyBorder="1" applyAlignment="1" applyProtection="1">
      <alignment horizontal="left" vertical="center" shrinkToFit="1"/>
      <protection locked="0"/>
    </xf>
    <xf numFmtId="0" fontId="11" fillId="0" borderId="60" xfId="0" applyFont="1" applyBorder="1" applyAlignment="1" applyProtection="1">
      <alignment horizontal="left" vertical="center"/>
      <protection locked="0"/>
    </xf>
    <xf numFmtId="176" fontId="24" fillId="4" borderId="80" xfId="0" applyNumberFormat="1" applyFont="1" applyFill="1" applyBorder="1" applyAlignment="1">
      <alignment horizontal="center" vertical="center"/>
    </xf>
    <xf numFmtId="176" fontId="24" fillId="4" borderId="94" xfId="0" applyNumberFormat="1" applyFont="1" applyFill="1" applyBorder="1" applyAlignment="1">
      <alignment horizontal="center" vertical="center"/>
    </xf>
    <xf numFmtId="0" fontId="11" fillId="0" borderId="60" xfId="0" applyFont="1" applyBorder="1" applyAlignment="1" applyProtection="1">
      <alignment horizontal="left" vertical="center" shrinkToFit="1"/>
      <protection locked="0"/>
    </xf>
    <xf numFmtId="0" fontId="24" fillId="0" borderId="91" xfId="0" applyFont="1" applyBorder="1" applyAlignment="1" applyProtection="1">
      <alignment horizontal="left" vertical="center" shrinkToFit="1"/>
      <protection locked="0"/>
    </xf>
    <xf numFmtId="0" fontId="24" fillId="0" borderId="77" xfId="0" applyFont="1" applyBorder="1" applyAlignment="1" applyProtection="1">
      <alignment horizontal="left" vertical="center" shrinkToFit="1"/>
      <protection locked="0"/>
    </xf>
    <xf numFmtId="0" fontId="17" fillId="0" borderId="0" xfId="0" applyFont="1" applyAlignment="1">
      <alignment horizontal="left" vertical="top" wrapText="1"/>
    </xf>
    <xf numFmtId="0" fontId="18" fillId="0" borderId="0" xfId="0" applyFont="1" applyAlignment="1">
      <alignment vertical="top" wrapText="1"/>
    </xf>
    <xf numFmtId="0" fontId="29" fillId="4" borderId="115" xfId="0" applyFont="1" applyFill="1" applyBorder="1" applyAlignment="1">
      <alignment horizontal="center" vertical="center" wrapText="1"/>
    </xf>
    <xf numFmtId="0" fontId="29" fillId="4" borderId="76" xfId="0" applyFont="1" applyFill="1" applyBorder="1" applyAlignment="1">
      <alignment horizontal="center" vertical="center" wrapText="1"/>
    </xf>
    <xf numFmtId="0" fontId="29" fillId="4" borderId="118" xfId="0" applyFont="1" applyFill="1" applyBorder="1" applyAlignment="1">
      <alignment horizontal="center" vertical="center" wrapText="1"/>
    </xf>
    <xf numFmtId="195" fontId="33" fillId="5" borderId="118" xfId="0" applyNumberFormat="1" applyFont="1" applyFill="1" applyBorder="1">
      <alignment vertical="center"/>
    </xf>
    <xf numFmtId="195" fontId="33" fillId="5" borderId="119" xfId="0" applyNumberFormat="1" applyFont="1" applyFill="1" applyBorder="1">
      <alignment vertical="center"/>
    </xf>
    <xf numFmtId="0" fontId="24" fillId="0" borderId="47" xfId="0" applyFont="1" applyBorder="1" applyAlignment="1" applyProtection="1">
      <alignment horizontal="left" vertical="center" shrinkToFit="1"/>
      <protection locked="0"/>
    </xf>
    <xf numFmtId="0" fontId="11" fillId="0" borderId="62" xfId="0" applyFont="1" applyBorder="1" applyAlignment="1" applyProtection="1">
      <alignment horizontal="left" vertical="center"/>
      <protection locked="0"/>
    </xf>
    <xf numFmtId="0" fontId="24" fillId="0" borderId="87" xfId="0" applyFont="1" applyBorder="1" applyAlignment="1" applyProtection="1">
      <alignment horizontal="left" vertical="center" shrinkToFit="1"/>
      <protection locked="0"/>
    </xf>
    <xf numFmtId="0" fontId="11" fillId="0" borderId="91" xfId="0" applyFont="1" applyBorder="1" applyAlignment="1" applyProtection="1">
      <alignment horizontal="left" vertical="center" shrinkToFit="1"/>
      <protection locked="0"/>
    </xf>
    <xf numFmtId="0" fontId="24" fillId="4" borderId="41" xfId="0" applyFont="1" applyFill="1" applyBorder="1" applyAlignment="1">
      <alignment horizontal="center" vertical="center"/>
    </xf>
    <xf numFmtId="0" fontId="24" fillId="4" borderId="8" xfId="0" applyFont="1" applyFill="1" applyBorder="1" applyAlignment="1">
      <alignment horizontal="center" vertical="center" wrapText="1"/>
    </xf>
    <xf numFmtId="178" fontId="24" fillId="5" borderId="103" xfId="0" applyNumberFormat="1" applyFont="1" applyFill="1" applyBorder="1" applyAlignment="1">
      <alignment horizontal="right" vertical="center"/>
    </xf>
    <xf numFmtId="178" fontId="24" fillId="5" borderId="106" xfId="0" applyNumberFormat="1" applyFont="1" applyFill="1" applyBorder="1" applyAlignment="1">
      <alignment horizontal="right" vertical="center"/>
    </xf>
    <xf numFmtId="195" fontId="33" fillId="5" borderId="38" xfId="0" applyNumberFormat="1" applyFont="1" applyFill="1" applyBorder="1" applyAlignment="1">
      <alignment horizontal="right" vertical="center"/>
    </xf>
    <xf numFmtId="195" fontId="33" fillId="5" borderId="73" xfId="0" applyNumberFormat="1" applyFont="1" applyFill="1" applyBorder="1" applyAlignment="1">
      <alignment horizontal="right" vertical="center"/>
    </xf>
    <xf numFmtId="0" fontId="40" fillId="0" borderId="0" xfId="0" applyFont="1" applyAlignment="1">
      <alignment horizontal="center" vertical="top" wrapText="1"/>
    </xf>
    <xf numFmtId="0" fontId="24" fillId="0" borderId="54" xfId="0" applyFont="1" applyBorder="1" applyAlignment="1" applyProtection="1">
      <alignment horizontal="left" vertical="center" wrapText="1"/>
      <protection locked="0"/>
    </xf>
    <xf numFmtId="0" fontId="24" fillId="0" borderId="91" xfId="0" applyFont="1" applyBorder="1" applyAlignment="1" applyProtection="1">
      <alignment horizontal="left" vertical="center" wrapText="1"/>
      <protection locked="0"/>
    </xf>
    <xf numFmtId="0" fontId="24" fillId="0" borderId="45" xfId="0" applyFont="1" applyBorder="1" applyAlignment="1" applyProtection="1">
      <alignment vertical="center" wrapText="1"/>
      <protection locked="0"/>
    </xf>
    <xf numFmtId="0" fontId="24" fillId="0" borderId="43" xfId="0" applyFont="1" applyBorder="1" applyAlignment="1" applyProtection="1">
      <alignment vertical="center" wrapText="1"/>
      <protection locked="0"/>
    </xf>
    <xf numFmtId="0" fontId="24" fillId="0" borderId="56" xfId="0" applyFont="1" applyBorder="1" applyAlignment="1" applyProtection="1">
      <alignment vertical="center" wrapText="1"/>
      <protection locked="0"/>
    </xf>
    <xf numFmtId="0" fontId="27" fillId="4" borderId="45"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56" xfId="0" applyFont="1" applyFill="1" applyBorder="1" applyAlignment="1">
      <alignment horizontal="center" vertical="center"/>
    </xf>
    <xf numFmtId="194" fontId="18" fillId="0" borderId="0" xfId="0" applyNumberFormat="1" applyFont="1" applyAlignment="1" applyProtection="1">
      <alignment horizontal="center" vertical="center"/>
      <protection locked="0"/>
    </xf>
    <xf numFmtId="0" fontId="32" fillId="0" borderId="0" xfId="0" applyFont="1">
      <alignment vertical="center"/>
    </xf>
    <xf numFmtId="0" fontId="18" fillId="0" borderId="0" xfId="0" applyFont="1" applyAlignment="1">
      <alignment horizontal="distributed" vertical="top"/>
    </xf>
    <xf numFmtId="0" fontId="22" fillId="4" borderId="20" xfId="0" applyFont="1" applyFill="1" applyBorder="1" applyAlignment="1">
      <alignment horizontal="left" vertical="center" indent="1"/>
    </xf>
    <xf numFmtId="0" fontId="22" fillId="4" borderId="12" xfId="0" applyFont="1" applyFill="1" applyBorder="1" applyAlignment="1">
      <alignment horizontal="left" vertical="center" indent="1"/>
    </xf>
    <xf numFmtId="0" fontId="22" fillId="4" borderId="12" xfId="0" applyFont="1" applyFill="1" applyBorder="1" applyAlignment="1">
      <alignment horizontal="center" vertical="center" wrapText="1" shrinkToFit="1"/>
    </xf>
    <xf numFmtId="0" fontId="22" fillId="4" borderId="11" xfId="0" applyFont="1" applyFill="1" applyBorder="1" applyAlignment="1">
      <alignment horizontal="center" vertical="center" shrinkToFit="1"/>
    </xf>
    <xf numFmtId="0" fontId="14" fillId="4" borderId="3" xfId="0" applyFont="1" applyFill="1" applyBorder="1" applyAlignment="1">
      <alignment horizontal="center" vertical="center"/>
    </xf>
    <xf numFmtId="0" fontId="14" fillId="4" borderId="11" xfId="0" applyFont="1" applyFill="1" applyBorder="1" applyAlignment="1">
      <alignment horizontal="center" vertical="center"/>
    </xf>
    <xf numFmtId="189" fontId="14" fillId="0" borderId="51" xfId="0" applyNumberFormat="1" applyFont="1" applyBorder="1" applyAlignment="1" applyProtection="1">
      <alignment horizontal="center" vertical="top" wrapText="1" shrinkToFit="1"/>
      <protection locked="0"/>
    </xf>
    <xf numFmtId="189" fontId="14" fillId="0" borderId="10" xfId="0" applyNumberFormat="1" applyFont="1" applyBorder="1" applyAlignment="1" applyProtection="1">
      <alignment horizontal="center" vertical="top" wrapText="1" shrinkToFit="1"/>
      <protection locked="0"/>
    </xf>
    <xf numFmtId="189" fontId="14" fillId="0" borderId="93" xfId="0" applyNumberFormat="1" applyFont="1" applyBorder="1" applyAlignment="1" applyProtection="1">
      <alignment horizontal="center" vertical="top" wrapText="1" shrinkToFit="1"/>
      <protection locked="0"/>
    </xf>
    <xf numFmtId="189" fontId="14" fillId="0" borderId="9" xfId="0" applyNumberFormat="1" applyFont="1" applyBorder="1" applyAlignment="1" applyProtection="1">
      <alignment horizontal="center" vertical="top" wrapText="1" shrinkToFit="1"/>
      <protection locked="0"/>
    </xf>
    <xf numFmtId="0" fontId="20" fillId="0" borderId="47" xfId="0" applyFont="1" applyBorder="1" applyAlignment="1" applyProtection="1">
      <alignment horizontal="center" vertical="center"/>
      <protection locked="0"/>
    </xf>
    <xf numFmtId="0" fontId="20" fillId="0" borderId="46" xfId="0" applyFont="1" applyBorder="1" applyAlignment="1" applyProtection="1">
      <alignment horizontal="center" vertical="center"/>
      <protection locked="0"/>
    </xf>
    <xf numFmtId="0" fontId="20" fillId="0" borderId="82" xfId="0" applyFont="1" applyBorder="1" applyAlignment="1" applyProtection="1">
      <alignment horizontal="center" vertical="center"/>
      <protection locked="0"/>
    </xf>
    <xf numFmtId="0" fontId="14" fillId="0" borderId="37" xfId="0" applyFont="1" applyBorder="1" applyAlignment="1" applyProtection="1">
      <alignment horizontal="left" vertical="top" wrapText="1"/>
      <protection locked="0"/>
    </xf>
    <xf numFmtId="0" fontId="14" fillId="0" borderId="13" xfId="0" applyFont="1" applyBorder="1" applyAlignment="1" applyProtection="1">
      <alignment horizontal="left" vertical="top" wrapText="1"/>
      <protection locked="0"/>
    </xf>
    <xf numFmtId="0" fontId="14" fillId="0" borderId="38"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4" fillId="0" borderId="15"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73" xfId="0" applyFont="1" applyBorder="1" applyAlignment="1" applyProtection="1">
      <alignment horizontal="left" vertical="top" wrapText="1"/>
      <protection locked="0"/>
    </xf>
    <xf numFmtId="0" fontId="14" fillId="0" borderId="69" xfId="0" applyFont="1" applyBorder="1" applyAlignment="1" applyProtection="1">
      <alignment horizontal="left" vertical="top" wrapText="1"/>
      <protection locked="0"/>
    </xf>
    <xf numFmtId="0" fontId="14" fillId="0" borderId="63" xfId="0" applyFont="1" applyBorder="1">
      <alignment vertical="center"/>
    </xf>
    <xf numFmtId="0" fontId="14" fillId="0" borderId="78" xfId="0" applyFont="1" applyBorder="1">
      <alignment vertical="center"/>
    </xf>
    <xf numFmtId="0" fontId="14" fillId="0" borderId="14" xfId="0" applyFont="1" applyBorder="1">
      <alignment vertical="center"/>
    </xf>
    <xf numFmtId="0" fontId="14" fillId="0" borderId="0" xfId="0" applyFont="1">
      <alignment vertical="center"/>
    </xf>
    <xf numFmtId="0" fontId="14" fillId="0" borderId="39" xfId="0" applyFont="1" applyBorder="1">
      <alignment vertical="center"/>
    </xf>
    <xf numFmtId="0" fontId="14" fillId="0" borderId="15" xfId="0" applyFont="1" applyBorder="1">
      <alignment vertical="center"/>
    </xf>
    <xf numFmtId="0" fontId="14" fillId="0" borderId="24" xfId="0" applyFont="1" applyBorder="1">
      <alignment vertical="center"/>
    </xf>
    <xf numFmtId="0" fontId="14" fillId="0" borderId="73" xfId="0" applyFont="1" applyBorder="1">
      <alignment vertical="center"/>
    </xf>
    <xf numFmtId="183" fontId="14" fillId="5" borderId="6" xfId="0" applyNumberFormat="1" applyFont="1" applyFill="1" applyBorder="1" applyAlignment="1">
      <alignment horizontal="left" vertical="center" shrinkToFit="1"/>
    </xf>
    <xf numFmtId="0" fontId="0" fillId="0" borderId="53" xfId="0" applyBorder="1">
      <alignment vertical="center"/>
    </xf>
    <xf numFmtId="0" fontId="0" fillId="0" borderId="60" xfId="0" applyBorder="1">
      <alignment vertical="center"/>
    </xf>
    <xf numFmtId="0" fontId="14" fillId="4" borderId="37" xfId="0" applyFont="1" applyFill="1" applyBorder="1" applyAlignment="1">
      <alignment horizontal="center" vertical="center" wrapText="1"/>
    </xf>
    <xf numFmtId="0" fontId="14" fillId="4" borderId="13"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0" xfId="0" applyFont="1" applyFill="1" applyAlignment="1">
      <alignment horizontal="center" vertical="center"/>
    </xf>
    <xf numFmtId="0" fontId="14" fillId="4" borderId="39"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73" xfId="0" applyFont="1" applyFill="1" applyBorder="1" applyAlignment="1">
      <alignment horizontal="center" vertical="center"/>
    </xf>
    <xf numFmtId="0" fontId="20" fillId="0" borderId="5" xfId="0" applyFont="1"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189" fontId="14" fillId="4" borderId="64" xfId="0" applyNumberFormat="1" applyFont="1" applyFill="1" applyBorder="1" applyAlignment="1" applyProtection="1">
      <alignment horizontal="center" vertical="center" textRotation="255" shrinkToFit="1"/>
      <protection locked="0"/>
    </xf>
    <xf numFmtId="189" fontId="14" fillId="4" borderId="23" xfId="0" applyNumberFormat="1" applyFont="1" applyFill="1" applyBorder="1" applyAlignment="1" applyProtection="1">
      <alignment horizontal="center" vertical="center" textRotation="255" shrinkToFit="1"/>
      <protection locked="0"/>
    </xf>
    <xf numFmtId="189" fontId="14" fillId="4" borderId="65" xfId="0" applyNumberFormat="1" applyFont="1" applyFill="1" applyBorder="1" applyAlignment="1" applyProtection="1">
      <alignment horizontal="center" vertical="center" textRotation="255" shrinkToFit="1"/>
      <protection locked="0"/>
    </xf>
    <xf numFmtId="0" fontId="29" fillId="4" borderId="37" xfId="0" applyFont="1" applyFill="1" applyBorder="1" applyAlignment="1">
      <alignment horizontal="left" vertical="top" indent="1"/>
    </xf>
    <xf numFmtId="0" fontId="29" fillId="0" borderId="13" xfId="0" applyFont="1" applyBorder="1" applyAlignment="1">
      <alignment horizontal="left" vertical="center" indent="1"/>
    </xf>
    <xf numFmtId="0" fontId="29" fillId="0" borderId="38" xfId="0" applyFont="1" applyBorder="1" applyAlignment="1">
      <alignment horizontal="left" vertical="center" indent="1"/>
    </xf>
    <xf numFmtId="0" fontId="22" fillId="4" borderId="8" xfId="0" applyFont="1" applyFill="1" applyBorder="1" applyAlignment="1">
      <alignment horizontal="center" vertical="center"/>
    </xf>
    <xf numFmtId="0" fontId="14" fillId="5" borderId="8" xfId="0" applyFont="1" applyFill="1" applyBorder="1" applyAlignment="1">
      <alignment horizontal="left" vertical="center" wrapText="1" shrinkToFit="1"/>
    </xf>
    <xf numFmtId="189" fontId="14" fillId="4" borderId="87" xfId="0" applyNumberFormat="1" applyFont="1" applyFill="1" applyBorder="1" applyAlignment="1" applyProtection="1">
      <alignment horizontal="center" vertical="top" shrinkToFit="1"/>
      <protection locked="0"/>
    </xf>
    <xf numFmtId="189" fontId="14" fillId="4" borderId="54" xfId="0" applyNumberFormat="1" applyFont="1" applyFill="1" applyBorder="1" applyAlignment="1" applyProtection="1">
      <alignment horizontal="center" vertical="top" shrinkToFit="1"/>
      <protection locked="0"/>
    </xf>
    <xf numFmtId="189" fontId="14" fillId="4" borderId="55" xfId="0" applyNumberFormat="1" applyFont="1" applyFill="1" applyBorder="1" applyAlignment="1" applyProtection="1">
      <alignment horizontal="center" vertical="top" shrinkToFit="1"/>
      <protection locked="0"/>
    </xf>
    <xf numFmtId="0" fontId="22" fillId="4" borderId="8" xfId="0" applyFont="1" applyFill="1" applyBorder="1" applyAlignment="1">
      <alignment horizontal="center" vertical="center" textRotation="255"/>
    </xf>
    <xf numFmtId="0" fontId="29" fillId="4" borderId="62" xfId="0" applyFont="1" applyFill="1" applyBorder="1" applyAlignment="1">
      <alignment horizontal="left" vertical="center" indent="1"/>
    </xf>
    <xf numFmtId="0" fontId="29" fillId="4" borderId="67" xfId="0" applyFont="1" applyFill="1" applyBorder="1" applyAlignment="1">
      <alignment horizontal="left" vertical="center" indent="1"/>
    </xf>
    <xf numFmtId="0" fontId="14" fillId="5" borderId="63" xfId="0" applyFont="1" applyFill="1" applyBorder="1" applyAlignment="1" applyProtection="1">
      <alignment horizontal="left" vertical="top" wrapText="1"/>
      <protection locked="0"/>
    </xf>
    <xf numFmtId="0" fontId="14" fillId="5" borderId="78" xfId="0" applyFont="1" applyFill="1" applyBorder="1" applyAlignment="1" applyProtection="1">
      <alignment horizontal="left" vertical="top" wrapText="1"/>
      <protection locked="0"/>
    </xf>
    <xf numFmtId="0" fontId="14" fillId="5" borderId="0" xfId="0" applyFont="1" applyFill="1" applyAlignment="1" applyProtection="1">
      <alignment horizontal="left" vertical="top" wrapText="1"/>
      <protection locked="0"/>
    </xf>
    <xf numFmtId="0" fontId="14" fillId="5" borderId="39" xfId="0" applyFont="1" applyFill="1" applyBorder="1" applyAlignment="1" applyProtection="1">
      <alignment horizontal="left" vertical="top" wrapText="1"/>
      <protection locked="0"/>
    </xf>
    <xf numFmtId="0" fontId="14" fillId="5" borderId="24" xfId="0" applyFont="1" applyFill="1" applyBorder="1" applyAlignment="1" applyProtection="1">
      <alignment horizontal="left" vertical="top" wrapText="1"/>
      <protection locked="0"/>
    </xf>
    <xf numFmtId="0" fontId="14" fillId="5" borderId="73" xfId="0" applyFont="1" applyFill="1" applyBorder="1" applyAlignment="1" applyProtection="1">
      <alignment horizontal="left" vertical="top" wrapText="1"/>
      <protection locked="0"/>
    </xf>
    <xf numFmtId="0" fontId="22" fillId="4" borderId="62" xfId="0" applyFont="1" applyFill="1" applyBorder="1" applyAlignment="1">
      <alignment horizontal="left" vertical="center" wrapText="1" indent="1"/>
    </xf>
    <xf numFmtId="0" fontId="22" fillId="4" borderId="67" xfId="0" applyFont="1" applyFill="1" applyBorder="1" applyAlignment="1">
      <alignment horizontal="left" vertical="center" indent="1"/>
    </xf>
    <xf numFmtId="0" fontId="14" fillId="0" borderId="63" xfId="0" applyFont="1" applyBorder="1" applyAlignment="1" applyProtection="1">
      <alignment horizontal="left" vertical="top" wrapText="1"/>
      <protection locked="0"/>
    </xf>
    <xf numFmtId="0" fontId="14" fillId="0" borderId="78" xfId="0" applyFont="1" applyBorder="1" applyAlignment="1" applyProtection="1">
      <alignment horizontal="left" vertical="top" wrapText="1"/>
      <protection locked="0"/>
    </xf>
    <xf numFmtId="0" fontId="22" fillId="0" borderId="14" xfId="0" applyFont="1" applyBorder="1" applyAlignment="1">
      <alignment vertical="top" wrapText="1"/>
    </xf>
    <xf numFmtId="0" fontId="22" fillId="0" borderId="14" xfId="0" applyFont="1" applyBorder="1" applyAlignment="1">
      <alignment horizontal="left" vertical="top" wrapText="1"/>
    </xf>
    <xf numFmtId="0" fontId="29" fillId="4" borderId="103" xfId="0" applyFont="1" applyFill="1" applyBorder="1" applyAlignment="1">
      <alignment horizontal="center" vertical="center"/>
    </xf>
    <xf numFmtId="0" fontId="11" fillId="0" borderId="13" xfId="0" applyFont="1" applyBorder="1" applyAlignment="1">
      <alignment horizontal="center" vertical="center"/>
    </xf>
    <xf numFmtId="0" fontId="11" fillId="0" borderId="38" xfId="0" applyFont="1" applyBorder="1">
      <alignment vertical="center"/>
    </xf>
    <xf numFmtId="0" fontId="11" fillId="0" borderId="106" xfId="0" applyFont="1" applyBorder="1">
      <alignment vertical="center"/>
    </xf>
    <xf numFmtId="0" fontId="11" fillId="0" borderId="24" xfId="0" applyFont="1" applyBorder="1">
      <alignment vertical="center"/>
    </xf>
    <xf numFmtId="0" fontId="11" fillId="0" borderId="73" xfId="0" applyFont="1" applyBorder="1">
      <alignment vertical="center"/>
    </xf>
    <xf numFmtId="183" fontId="14" fillId="5" borderId="5" xfId="0" applyNumberFormat="1" applyFont="1" applyFill="1" applyBorder="1" applyAlignment="1">
      <alignment horizontal="left" vertical="center" shrinkToFit="1"/>
    </xf>
    <xf numFmtId="0" fontId="0" fillId="0" borderId="46" xfId="0" applyBorder="1">
      <alignment vertical="center"/>
    </xf>
    <xf numFmtId="0" fontId="0" fillId="0" borderId="62" xfId="0" applyBorder="1">
      <alignment vertical="center"/>
    </xf>
    <xf numFmtId="0" fontId="29" fillId="0" borderId="14" xfId="0" applyFont="1" applyBorder="1" applyAlignment="1">
      <alignment vertical="top" wrapText="1"/>
    </xf>
    <xf numFmtId="189" fontId="14" fillId="0" borderId="43" xfId="0" applyNumberFormat="1" applyFont="1" applyBorder="1" applyAlignment="1" applyProtection="1">
      <alignment horizontal="center" vertical="center" shrinkToFit="1"/>
      <protection locked="0"/>
    </xf>
    <xf numFmtId="0" fontId="22" fillId="4" borderId="47" xfId="0" applyFont="1" applyFill="1" applyBorder="1" applyAlignment="1" applyProtection="1">
      <alignment horizontal="left" vertical="top" wrapText="1" indent="1"/>
      <protection locked="0"/>
    </xf>
    <xf numFmtId="0" fontId="22" fillId="0" borderId="46" xfId="0" applyFont="1" applyBorder="1" applyAlignment="1">
      <alignment horizontal="left" vertical="center" indent="1"/>
    </xf>
    <xf numFmtId="0" fontId="22" fillId="0" borderId="62" xfId="0" applyFont="1" applyBorder="1" applyAlignment="1">
      <alignment horizontal="left" vertical="center" indent="1"/>
    </xf>
    <xf numFmtId="189" fontId="17" fillId="4" borderId="64" xfId="0" applyNumberFormat="1" applyFont="1" applyFill="1" applyBorder="1" applyAlignment="1" applyProtection="1">
      <alignment horizontal="center" vertical="center" textRotation="255" wrapText="1" shrinkToFit="1"/>
      <protection locked="0"/>
    </xf>
    <xf numFmtId="189" fontId="17" fillId="4" borderId="23" xfId="0" applyNumberFormat="1" applyFont="1" applyFill="1" applyBorder="1" applyAlignment="1" applyProtection="1">
      <alignment horizontal="center" vertical="center" textRotation="255" shrinkToFit="1"/>
      <protection locked="0"/>
    </xf>
    <xf numFmtId="189" fontId="17" fillId="4" borderId="65" xfId="0" applyNumberFormat="1" applyFont="1" applyFill="1" applyBorder="1" applyAlignment="1" applyProtection="1">
      <alignment horizontal="center" vertical="center" textRotation="255" shrinkToFit="1"/>
      <protection locked="0"/>
    </xf>
    <xf numFmtId="0" fontId="24" fillId="5" borderId="63" xfId="0" applyFont="1" applyFill="1" applyBorder="1" applyAlignment="1" applyProtection="1">
      <alignment horizontal="left" vertical="top" wrapText="1"/>
      <protection locked="0"/>
    </xf>
    <xf numFmtId="0" fontId="24" fillId="5" borderId="78" xfId="0" applyFont="1" applyFill="1" applyBorder="1" applyAlignment="1" applyProtection="1">
      <alignment horizontal="left" vertical="top" wrapText="1"/>
      <protection locked="0"/>
    </xf>
    <xf numFmtId="0" fontId="24" fillId="5" borderId="0" xfId="0" applyFont="1" applyFill="1" applyAlignment="1" applyProtection="1">
      <alignment horizontal="left" vertical="top" wrapText="1"/>
      <protection locked="0"/>
    </xf>
    <xf numFmtId="0" fontId="24" fillId="5" borderId="39" xfId="0" applyFont="1" applyFill="1" applyBorder="1" applyAlignment="1" applyProtection="1">
      <alignment horizontal="left" vertical="top" wrapText="1"/>
      <protection locked="0"/>
    </xf>
    <xf numFmtId="0" fontId="24" fillId="5" borderId="24" xfId="0" applyFont="1" applyFill="1" applyBorder="1" applyAlignment="1" applyProtection="1">
      <alignment horizontal="left" vertical="top" wrapText="1"/>
      <protection locked="0"/>
    </xf>
    <xf numFmtId="0" fontId="24" fillId="5" borderId="73" xfId="0" applyFont="1" applyFill="1" applyBorder="1" applyAlignment="1" applyProtection="1">
      <alignment horizontal="left" vertical="top" wrapText="1"/>
      <protection locked="0"/>
    </xf>
    <xf numFmtId="0" fontId="22" fillId="7" borderId="108"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14" fillId="7" borderId="38" xfId="0" applyFont="1" applyFill="1" applyBorder="1" applyAlignment="1">
      <alignment horizontal="center" vertical="center" wrapText="1"/>
    </xf>
    <xf numFmtId="0" fontId="14" fillId="7" borderId="109" xfId="0" applyFont="1" applyFill="1" applyBorder="1" applyAlignment="1">
      <alignment horizontal="center" vertical="center" wrapText="1"/>
    </xf>
    <xf numFmtId="0" fontId="14" fillId="7" borderId="24" xfId="0" applyFont="1" applyFill="1" applyBorder="1" applyAlignment="1">
      <alignment horizontal="center" vertical="center" wrapText="1"/>
    </xf>
    <xf numFmtId="0" fontId="14" fillId="7" borderId="73" xfId="0" applyFont="1" applyFill="1" applyBorder="1" applyAlignment="1">
      <alignment horizontal="center" vertical="center" wrapText="1"/>
    </xf>
    <xf numFmtId="0" fontId="29" fillId="4" borderId="47" xfId="0" applyFont="1" applyFill="1" applyBorder="1" applyAlignment="1" applyProtection="1">
      <alignment horizontal="left" vertical="top" wrapText="1" indent="1"/>
      <protection locked="0"/>
    </xf>
    <xf numFmtId="0" fontId="29" fillId="4" borderId="46" xfId="0" applyFont="1" applyFill="1" applyBorder="1" applyAlignment="1" applyProtection="1">
      <alignment horizontal="left" vertical="top" wrapText="1" indent="1"/>
      <protection locked="0"/>
    </xf>
    <xf numFmtId="0" fontId="29" fillId="4" borderId="62" xfId="0" applyFont="1" applyFill="1" applyBorder="1" applyAlignment="1" applyProtection="1">
      <alignment horizontal="left" vertical="top" wrapText="1" indent="1"/>
      <protection locked="0"/>
    </xf>
    <xf numFmtId="0" fontId="29" fillId="0" borderId="14" xfId="0" applyFont="1" applyBorder="1" applyAlignment="1">
      <alignment horizontal="left" vertical="top" wrapText="1"/>
    </xf>
    <xf numFmtId="0" fontId="22" fillId="4" borderId="64" xfId="0" applyFont="1" applyFill="1" applyBorder="1" applyAlignment="1">
      <alignment horizontal="center" vertical="center" textRotation="255"/>
    </xf>
    <xf numFmtId="0" fontId="22" fillId="4" borderId="23" xfId="0" applyFont="1" applyFill="1" applyBorder="1" applyAlignment="1">
      <alignment horizontal="center" vertical="center" textRotation="255"/>
    </xf>
    <xf numFmtId="0" fontId="22" fillId="4" borderId="65" xfId="0" applyFont="1" applyFill="1" applyBorder="1" applyAlignment="1">
      <alignment horizontal="center" vertical="center" textRotation="255"/>
    </xf>
    <xf numFmtId="0" fontId="22" fillId="0" borderId="29" xfId="0" applyFont="1" applyBorder="1" applyAlignment="1">
      <alignment horizontal="left" vertical="center" wrapText="1"/>
    </xf>
    <xf numFmtId="0" fontId="22" fillId="0" borderId="0" xfId="0" applyFont="1" applyAlignment="1">
      <alignment horizontal="left" vertical="center" wrapText="1"/>
    </xf>
    <xf numFmtId="0" fontId="22" fillId="7" borderId="8" xfId="0" applyFont="1" applyFill="1" applyBorder="1" applyAlignment="1">
      <alignment horizontal="center" vertical="center"/>
    </xf>
    <xf numFmtId="0" fontId="22" fillId="7" borderId="101" xfId="0" applyFont="1" applyFill="1" applyBorder="1" applyAlignment="1">
      <alignment horizontal="center" vertical="center"/>
    </xf>
    <xf numFmtId="202" fontId="14" fillId="0" borderId="8" xfId="0" applyNumberFormat="1" applyFont="1" applyBorder="1" applyAlignment="1" applyProtection="1">
      <alignment horizontal="center" vertical="center" wrapText="1"/>
      <protection locked="0"/>
    </xf>
    <xf numFmtId="49" fontId="14" fillId="0" borderId="8" xfId="0" applyNumberFormat="1" applyFont="1" applyBorder="1" applyAlignment="1" applyProtection="1">
      <alignment horizontal="center" vertical="center" wrapText="1"/>
      <protection locked="0"/>
    </xf>
    <xf numFmtId="49" fontId="14" fillId="0" borderId="101" xfId="0" applyNumberFormat="1" applyFont="1" applyBorder="1" applyAlignment="1" applyProtection="1">
      <alignment horizontal="center" vertical="center" wrapText="1"/>
      <protection locked="0"/>
    </xf>
    <xf numFmtId="0" fontId="22" fillId="0" borderId="29" xfId="6" applyFont="1" applyBorder="1" applyAlignment="1">
      <alignment vertical="top" wrapText="1"/>
    </xf>
    <xf numFmtId="0" fontId="22" fillId="0" borderId="0" xfId="6" applyFont="1" applyAlignment="1">
      <alignment vertical="top" wrapText="1"/>
    </xf>
    <xf numFmtId="0" fontId="28" fillId="0" borderId="0" xfId="6" applyFont="1" applyAlignment="1">
      <alignment vertical="top" wrapText="1"/>
    </xf>
    <xf numFmtId="1" fontId="23" fillId="4" borderId="43" xfId="1" applyNumberFormat="1" applyFont="1" applyFill="1" applyBorder="1" applyAlignment="1" applyProtection="1">
      <alignment horizontal="center" vertical="center"/>
    </xf>
    <xf numFmtId="1" fontId="23" fillId="4" borderId="42" xfId="1" applyNumberFormat="1" applyFont="1" applyFill="1" applyBorder="1" applyAlignment="1" applyProtection="1">
      <alignment horizontal="center" vertical="center"/>
    </xf>
    <xf numFmtId="177" fontId="23" fillId="4" borderId="43" xfId="6" applyNumberFormat="1" applyFont="1" applyFill="1" applyBorder="1" applyAlignment="1">
      <alignment horizontal="center" vertical="center"/>
    </xf>
    <xf numFmtId="177" fontId="23" fillId="4" borderId="42" xfId="6" applyNumberFormat="1" applyFont="1" applyFill="1" applyBorder="1" applyAlignment="1">
      <alignment horizontal="center" vertical="center"/>
    </xf>
    <xf numFmtId="177" fontId="14" fillId="4" borderId="106" xfId="6" applyNumberFormat="1" applyFont="1" applyFill="1" applyBorder="1">
      <alignment vertical="center"/>
    </xf>
    <xf numFmtId="177" fontId="14" fillId="4" borderId="70" xfId="6" applyNumberFormat="1" applyFont="1" applyFill="1" applyBorder="1">
      <alignment vertical="center"/>
    </xf>
    <xf numFmtId="0" fontId="14" fillId="5" borderId="114" xfId="6" applyFont="1" applyFill="1" applyBorder="1" applyAlignment="1">
      <alignment vertical="center" wrapText="1"/>
    </xf>
    <xf numFmtId="0" fontId="0" fillId="5" borderId="114" xfId="0" applyFill="1" applyBorder="1" applyAlignment="1">
      <alignment vertical="center" wrapText="1"/>
    </xf>
    <xf numFmtId="0" fontId="14" fillId="2" borderId="25" xfId="6" applyFont="1" applyFill="1" applyBorder="1" applyAlignment="1">
      <alignment horizontal="center" vertical="center"/>
    </xf>
    <xf numFmtId="38" fontId="14" fillId="5" borderId="48" xfId="3" applyFont="1" applyFill="1" applyBorder="1" applyAlignment="1" applyProtection="1">
      <alignment horizontal="right" vertical="center"/>
    </xf>
    <xf numFmtId="38" fontId="14" fillId="5" borderId="49" xfId="3" applyFont="1" applyFill="1" applyBorder="1" applyAlignment="1" applyProtection="1">
      <alignment horizontal="right" vertical="center"/>
    </xf>
    <xf numFmtId="38" fontId="22" fillId="5" borderId="118" xfId="3" applyFont="1" applyFill="1" applyBorder="1" applyAlignment="1" applyProtection="1">
      <alignment horizontal="right" vertical="center"/>
    </xf>
    <xf numFmtId="38" fontId="22" fillId="5" borderId="119" xfId="3" applyFont="1" applyFill="1" applyBorder="1" applyAlignment="1" applyProtection="1">
      <alignment horizontal="right" vertical="center"/>
    </xf>
    <xf numFmtId="38" fontId="14" fillId="3" borderId="24" xfId="3" applyFont="1" applyFill="1" applyBorder="1" applyAlignment="1" applyProtection="1">
      <alignment horizontal="right" vertical="center"/>
    </xf>
    <xf numFmtId="38" fontId="14" fillId="3" borderId="70" xfId="3" applyFont="1" applyFill="1" applyBorder="1" applyAlignment="1" applyProtection="1">
      <alignment horizontal="right" vertical="center"/>
    </xf>
    <xf numFmtId="38" fontId="14" fillId="3" borderId="0" xfId="3" applyFont="1" applyFill="1" applyBorder="1" applyAlignment="1" applyProtection="1">
      <alignment horizontal="right" vertical="center"/>
    </xf>
    <xf numFmtId="38" fontId="14" fillId="3" borderId="32" xfId="3" applyFont="1" applyFill="1" applyBorder="1" applyAlignment="1" applyProtection="1">
      <alignment horizontal="right" vertical="center"/>
    </xf>
    <xf numFmtId="38" fontId="14" fillId="5" borderId="10" xfId="3" applyFont="1" applyFill="1" applyBorder="1" applyAlignment="1" applyProtection="1">
      <alignment horizontal="right" vertical="center" wrapText="1"/>
    </xf>
    <xf numFmtId="38" fontId="14" fillId="5" borderId="19" xfId="3" applyFont="1" applyFill="1" applyBorder="1" applyAlignment="1" applyProtection="1">
      <alignment horizontal="right" vertical="center" wrapText="1"/>
    </xf>
    <xf numFmtId="38" fontId="14" fillId="5" borderId="96" xfId="3" applyFont="1" applyFill="1" applyBorder="1" applyAlignment="1" applyProtection="1">
      <alignment horizontal="right" vertical="center" wrapText="1"/>
    </xf>
    <xf numFmtId="38" fontId="14" fillId="5" borderId="92" xfId="3" applyFont="1" applyFill="1" applyBorder="1" applyAlignment="1" applyProtection="1">
      <alignment horizontal="right" vertical="center" wrapText="1"/>
    </xf>
    <xf numFmtId="38" fontId="14" fillId="3" borderId="43" xfId="3" applyFont="1" applyFill="1" applyBorder="1" applyAlignment="1" applyProtection="1">
      <alignment horizontal="right" vertical="center"/>
    </xf>
    <xf numFmtId="38" fontId="14" fillId="3" borderId="42" xfId="3" applyFont="1" applyFill="1" applyBorder="1" applyAlignment="1" applyProtection="1">
      <alignment horizontal="right" vertical="center"/>
    </xf>
    <xf numFmtId="0" fontId="20" fillId="4" borderId="40" xfId="6" applyFont="1" applyFill="1" applyBorder="1" applyAlignment="1">
      <alignment horizontal="right" vertical="center"/>
    </xf>
    <xf numFmtId="0" fontId="20" fillId="4" borderId="44" xfId="6" applyFont="1" applyFill="1" applyBorder="1" applyAlignment="1">
      <alignment horizontal="right" vertical="center"/>
    </xf>
    <xf numFmtId="0" fontId="14" fillId="4" borderId="41" xfId="6" applyFont="1" applyFill="1" applyBorder="1" applyAlignment="1">
      <alignment horizontal="center" vertical="center"/>
    </xf>
    <xf numFmtId="0" fontId="14" fillId="4" borderId="96" xfId="6" applyFont="1" applyFill="1" applyBorder="1" applyAlignment="1">
      <alignment horizontal="center" vertical="center"/>
    </xf>
    <xf numFmtId="177" fontId="24" fillId="4" borderId="43" xfId="6" applyNumberFormat="1" applyFont="1" applyFill="1" applyBorder="1" applyAlignment="1">
      <alignment horizontal="center" vertical="center" shrinkToFit="1"/>
    </xf>
    <xf numFmtId="177" fontId="24" fillId="4" borderId="42" xfId="6" applyNumberFormat="1" applyFont="1" applyFill="1" applyBorder="1" applyAlignment="1">
      <alignment horizontal="center" vertical="center" shrinkToFit="1"/>
    </xf>
    <xf numFmtId="176" fontId="14" fillId="5" borderId="31" xfId="6" applyNumberFormat="1" applyFont="1" applyFill="1" applyBorder="1">
      <alignment vertical="center"/>
    </xf>
    <xf numFmtId="176" fontId="14" fillId="5" borderId="70" xfId="6" applyNumberFormat="1" applyFont="1" applyFill="1" applyBorder="1">
      <alignment vertical="center"/>
    </xf>
    <xf numFmtId="0" fontId="14" fillId="0" borderId="43" xfId="6" applyFont="1" applyBorder="1" applyAlignment="1" applyProtection="1">
      <alignment horizontal="center" vertical="center"/>
      <protection locked="0"/>
    </xf>
    <xf numFmtId="0" fontId="14" fillId="0" borderId="75" xfId="6" applyFont="1" applyBorder="1" applyAlignment="1" applyProtection="1">
      <alignment horizontal="center" vertical="center"/>
      <protection locked="0"/>
    </xf>
    <xf numFmtId="184" fontId="14" fillId="5" borderId="46" xfId="6" applyNumberFormat="1" applyFont="1" applyFill="1" applyBorder="1" applyAlignment="1">
      <alignment horizontal="right" vertical="center" shrinkToFit="1"/>
    </xf>
    <xf numFmtId="178" fontId="14" fillId="5" borderId="72" xfId="1" applyNumberFormat="1" applyFont="1" applyFill="1" applyBorder="1" applyAlignment="1" applyProtection="1">
      <alignment horizontal="right" vertical="center"/>
    </xf>
    <xf numFmtId="185" fontId="14" fillId="5" borderId="54" xfId="6" applyNumberFormat="1" applyFont="1" applyFill="1" applyBorder="1" applyAlignment="1" applyProtection="1">
      <alignment horizontal="right" vertical="center" shrinkToFit="1"/>
      <protection locked="0"/>
    </xf>
    <xf numFmtId="178" fontId="14" fillId="5" borderId="24" xfId="6" applyNumberFormat="1" applyFont="1" applyFill="1" applyBorder="1">
      <alignment vertical="center"/>
    </xf>
    <xf numFmtId="177" fontId="14" fillId="4" borderId="68" xfId="6" applyNumberFormat="1" applyFont="1" applyFill="1" applyBorder="1" applyAlignment="1">
      <alignment horizontal="left" vertical="center"/>
    </xf>
    <xf numFmtId="177" fontId="14" fillId="4" borderId="42" xfId="6" applyNumberFormat="1" applyFont="1" applyFill="1" applyBorder="1" applyAlignment="1">
      <alignment horizontal="left" vertical="center"/>
    </xf>
    <xf numFmtId="181" fontId="33" fillId="7" borderId="41" xfId="0" applyNumberFormat="1" applyFont="1" applyFill="1" applyBorder="1" applyAlignment="1">
      <alignment horizontal="center" vertical="center" wrapText="1" shrinkToFit="1"/>
    </xf>
    <xf numFmtId="181" fontId="33" fillId="7" borderId="79" xfId="0" applyNumberFormat="1" applyFont="1" applyFill="1" applyBorder="1" applyAlignment="1">
      <alignment horizontal="center" vertical="center" wrapText="1" shrinkToFit="1"/>
    </xf>
    <xf numFmtId="176" fontId="20" fillId="7" borderId="5" xfId="6" applyNumberFormat="1" applyFont="1" applyFill="1" applyBorder="1" applyAlignment="1">
      <alignment horizontal="center" vertical="center"/>
    </xf>
    <xf numFmtId="176" fontId="20" fillId="7" borderId="82" xfId="6" applyNumberFormat="1" applyFont="1" applyFill="1" applyBorder="1" applyAlignment="1">
      <alignment horizontal="center" vertical="center"/>
    </xf>
    <xf numFmtId="187" fontId="20" fillId="0" borderId="7" xfId="6" applyNumberFormat="1" applyFont="1" applyBorder="1" applyAlignment="1" applyProtection="1">
      <alignment horizontal="right" vertical="center"/>
      <protection locked="0"/>
    </xf>
    <xf numFmtId="187" fontId="20" fillId="0" borderId="55" xfId="6" applyNumberFormat="1" applyFont="1" applyBorder="1" applyAlignment="1" applyProtection="1">
      <alignment horizontal="right" vertical="center"/>
      <protection locked="0"/>
    </xf>
    <xf numFmtId="0" fontId="22" fillId="4" borderId="37" xfId="6" applyFont="1" applyFill="1" applyBorder="1" applyAlignment="1">
      <alignment horizontal="left" vertical="center"/>
    </xf>
    <xf numFmtId="0" fontId="22" fillId="4" borderId="13" xfId="6" applyFont="1" applyFill="1" applyBorder="1" applyAlignment="1">
      <alignment horizontal="left" vertical="center"/>
    </xf>
    <xf numFmtId="1" fontId="14" fillId="4" borderId="13" xfId="1" applyNumberFormat="1" applyFont="1" applyFill="1" applyBorder="1" applyAlignment="1" applyProtection="1">
      <alignment horizontal="center" vertical="center"/>
    </xf>
    <xf numFmtId="0" fontId="14" fillId="4" borderId="41" xfId="6" applyFont="1" applyFill="1" applyBorder="1" applyAlignment="1">
      <alignment horizontal="center" vertical="center" wrapText="1"/>
    </xf>
    <xf numFmtId="0" fontId="14" fillId="4" borderId="79" xfId="6" applyFont="1" applyFill="1" applyBorder="1" applyAlignment="1">
      <alignment horizontal="center" vertical="center"/>
    </xf>
    <xf numFmtId="177" fontId="14" fillId="5" borderId="57" xfId="6" applyNumberFormat="1" applyFont="1" applyFill="1" applyBorder="1" applyAlignment="1">
      <alignment horizontal="right" vertical="top"/>
    </xf>
    <xf numFmtId="177" fontId="14" fillId="5" borderId="58" xfId="6" applyNumberFormat="1" applyFont="1" applyFill="1" applyBorder="1" applyAlignment="1">
      <alignment horizontal="right" vertical="top"/>
    </xf>
    <xf numFmtId="177" fontId="14" fillId="5" borderId="59" xfId="6" applyNumberFormat="1" applyFont="1" applyFill="1" applyBorder="1" applyAlignment="1">
      <alignment horizontal="right" vertical="top"/>
    </xf>
    <xf numFmtId="0" fontId="14" fillId="0" borderId="0" xfId="6" applyFont="1" applyAlignment="1">
      <alignment horizontal="left" vertical="top" wrapText="1"/>
    </xf>
    <xf numFmtId="0" fontId="14" fillId="0" borderId="0" xfId="6" applyFont="1" applyAlignment="1">
      <alignment horizontal="left" vertical="top"/>
    </xf>
    <xf numFmtId="0" fontId="14" fillId="0" borderId="10" xfId="6" applyFont="1" applyBorder="1" applyAlignment="1" applyProtection="1">
      <alignment horizontal="left" vertical="center" wrapText="1"/>
      <protection locked="0"/>
    </xf>
    <xf numFmtId="0" fontId="14" fillId="0" borderId="11" xfId="6" applyFont="1" applyBorder="1" applyAlignment="1" applyProtection="1">
      <alignment horizontal="left" vertical="center" wrapText="1"/>
      <protection locked="0"/>
    </xf>
    <xf numFmtId="0" fontId="14" fillId="0" borderId="12" xfId="6" applyFont="1" applyBorder="1" applyAlignment="1" applyProtection="1">
      <alignment horizontal="left" vertical="center" wrapText="1"/>
      <protection locked="0"/>
    </xf>
    <xf numFmtId="0" fontId="14" fillId="3" borderId="23" xfId="6" applyFont="1" applyFill="1" applyBorder="1" applyAlignment="1">
      <alignment horizontal="center" vertical="top" textRotation="255"/>
    </xf>
    <xf numFmtId="0" fontId="14" fillId="4" borderId="13" xfId="6" applyFont="1" applyFill="1" applyBorder="1" applyAlignment="1">
      <alignment horizontal="center" vertical="center"/>
    </xf>
    <xf numFmtId="177" fontId="14" fillId="5" borderId="71" xfId="6" applyNumberFormat="1" applyFont="1" applyFill="1" applyBorder="1" applyAlignment="1">
      <alignment horizontal="right" vertical="top"/>
    </xf>
    <xf numFmtId="0" fontId="14" fillId="0" borderId="48" xfId="6" applyFont="1" applyBorder="1" applyAlignment="1" applyProtection="1">
      <alignment horizontal="left" vertical="center" wrapText="1"/>
      <protection locked="0"/>
    </xf>
    <xf numFmtId="177" fontId="14" fillId="5" borderId="57" xfId="6" applyNumberFormat="1" applyFont="1" applyFill="1" applyBorder="1" applyAlignment="1">
      <alignment horizontal="right" vertical="top" wrapText="1"/>
    </xf>
    <xf numFmtId="177" fontId="14" fillId="5" borderId="58" xfId="6" applyNumberFormat="1" applyFont="1" applyFill="1" applyBorder="1" applyAlignment="1">
      <alignment horizontal="right" vertical="top" wrapText="1"/>
    </xf>
    <xf numFmtId="177" fontId="14" fillId="5" borderId="59" xfId="6" applyNumberFormat="1" applyFont="1" applyFill="1" applyBorder="1" applyAlignment="1">
      <alignment horizontal="right" vertical="top" wrapText="1"/>
    </xf>
    <xf numFmtId="0" fontId="20" fillId="4" borderId="64" xfId="6" applyFont="1" applyFill="1" applyBorder="1" applyAlignment="1">
      <alignment horizontal="center" vertical="top" wrapText="1"/>
    </xf>
    <xf numFmtId="0" fontId="20" fillId="4" borderId="23" xfId="6" applyFont="1" applyFill="1" applyBorder="1" applyAlignment="1">
      <alignment horizontal="center" vertical="top" wrapText="1"/>
    </xf>
    <xf numFmtId="0" fontId="20" fillId="4" borderId="65" xfId="6" applyFont="1" applyFill="1" applyBorder="1" applyAlignment="1">
      <alignment horizontal="center" vertical="top" wrapText="1"/>
    </xf>
    <xf numFmtId="0" fontId="14" fillId="0" borderId="5" xfId="6" applyFont="1" applyBorder="1" applyAlignment="1" applyProtection="1">
      <alignment horizontal="left" vertical="center" wrapText="1"/>
      <protection locked="0"/>
    </xf>
    <xf numFmtId="0" fontId="14" fillId="0" borderId="46" xfId="6" applyFont="1" applyBorder="1" applyAlignment="1" applyProtection="1">
      <alignment horizontal="left" vertical="center" wrapText="1"/>
      <protection locked="0"/>
    </xf>
    <xf numFmtId="0" fontId="14" fillId="0" borderId="82" xfId="6" applyFont="1" applyBorder="1" applyAlignment="1" applyProtection="1">
      <alignment horizontal="left" vertical="center" wrapText="1"/>
      <protection locked="0"/>
    </xf>
    <xf numFmtId="0" fontId="14" fillId="0" borderId="6" xfId="6" applyFont="1" applyBorder="1" applyAlignment="1" applyProtection="1">
      <alignment horizontal="center" vertical="center" wrapText="1"/>
      <protection locked="0"/>
    </xf>
    <xf numFmtId="0" fontId="14" fillId="0" borderId="53" xfId="6" applyFont="1" applyBorder="1" applyAlignment="1" applyProtection="1">
      <alignment horizontal="center" vertical="center" wrapText="1"/>
      <protection locked="0"/>
    </xf>
    <xf numFmtId="0" fontId="14" fillId="0" borderId="51" xfId="6" applyFont="1" applyBorder="1" applyAlignment="1" applyProtection="1">
      <alignment horizontal="center" vertical="center" wrapText="1"/>
      <protection locked="0"/>
    </xf>
    <xf numFmtId="0" fontId="14" fillId="0" borderId="6" xfId="6" applyFont="1" applyBorder="1" applyAlignment="1" applyProtection="1">
      <alignment horizontal="left" vertical="center" wrapText="1"/>
      <protection locked="0"/>
    </xf>
    <xf numFmtId="0" fontId="14" fillId="0" borderId="53" xfId="6" applyFont="1" applyBorder="1" applyAlignment="1" applyProtection="1">
      <alignment horizontal="left" vertical="center" wrapText="1"/>
      <protection locked="0"/>
    </xf>
    <xf numFmtId="0" fontId="14" fillId="0" borderId="51" xfId="6" applyFont="1" applyBorder="1" applyAlignment="1" applyProtection="1">
      <alignment horizontal="left" vertical="center" wrapText="1"/>
      <protection locked="0"/>
    </xf>
    <xf numFmtId="0" fontId="14" fillId="0" borderId="7" xfId="6" applyFont="1" applyBorder="1" applyAlignment="1" applyProtection="1">
      <alignment horizontal="left" vertical="center" wrapText="1"/>
      <protection locked="0"/>
    </xf>
    <xf numFmtId="0" fontId="14" fillId="0" borderId="54" xfId="6" applyFont="1" applyBorder="1" applyAlignment="1" applyProtection="1">
      <alignment horizontal="left" vertical="center" wrapText="1"/>
      <protection locked="0"/>
    </xf>
    <xf numFmtId="0" fontId="14" fillId="0" borderId="55" xfId="6" applyFont="1" applyBorder="1" applyAlignment="1" applyProtection="1">
      <alignment horizontal="left" vertical="center" wrapText="1"/>
      <protection locked="0"/>
    </xf>
    <xf numFmtId="0" fontId="24" fillId="0" borderId="0" xfId="0" applyFont="1">
      <alignment vertical="center"/>
    </xf>
    <xf numFmtId="38" fontId="14" fillId="5" borderId="9" xfId="3" applyFont="1" applyFill="1" applyBorder="1" applyAlignment="1" applyProtection="1">
      <alignment horizontal="right" vertical="center"/>
    </xf>
    <xf numFmtId="38" fontId="14" fillId="5" borderId="18" xfId="3" applyFont="1" applyFill="1" applyBorder="1" applyAlignment="1" applyProtection="1">
      <alignment horizontal="right" vertical="center"/>
    </xf>
    <xf numFmtId="38" fontId="14" fillId="5" borderId="10" xfId="3" applyFont="1" applyFill="1" applyBorder="1" applyAlignment="1" applyProtection="1">
      <alignment horizontal="right" vertical="center"/>
    </xf>
    <xf numFmtId="38" fontId="14" fillId="5" borderId="19" xfId="3" applyFont="1" applyFill="1" applyBorder="1" applyAlignment="1" applyProtection="1">
      <alignment horizontal="right" vertical="center"/>
    </xf>
    <xf numFmtId="0" fontId="14" fillId="4" borderId="61" xfId="6" applyFont="1" applyFill="1" applyBorder="1" applyAlignment="1">
      <alignment vertical="center" shrinkToFit="1"/>
    </xf>
    <xf numFmtId="0" fontId="14" fillId="4" borderId="93" xfId="6" applyFont="1" applyFill="1" applyBorder="1" applyAlignment="1">
      <alignment vertical="center" shrinkToFit="1"/>
    </xf>
    <xf numFmtId="0" fontId="14" fillId="4" borderId="40" xfId="6" applyFont="1" applyFill="1" applyBorder="1" applyAlignment="1">
      <alignment horizontal="center" vertical="center"/>
    </xf>
    <xf numFmtId="0" fontId="14" fillId="4" borderId="44" xfId="6" applyFont="1" applyFill="1" applyBorder="1" applyAlignment="1">
      <alignment horizontal="center" vertical="center"/>
    </xf>
    <xf numFmtId="0" fontId="14" fillId="2" borderId="27" xfId="6" applyFont="1" applyFill="1" applyBorder="1" applyAlignment="1">
      <alignment horizontal="left" vertical="center"/>
    </xf>
    <xf numFmtId="0" fontId="14" fillId="2" borderId="28" xfId="6" applyFont="1" applyFill="1" applyBorder="1" applyAlignment="1">
      <alignment horizontal="left" vertical="center"/>
    </xf>
    <xf numFmtId="184" fontId="14" fillId="0" borderId="87" xfId="6" applyNumberFormat="1" applyFont="1" applyBorder="1" applyAlignment="1" applyProtection="1">
      <alignment horizontal="right" vertical="center" shrinkToFit="1"/>
      <protection locked="0"/>
    </xf>
    <xf numFmtId="184" fontId="14" fillId="0" borderId="54" xfId="6" applyNumberFormat="1" applyFont="1" applyBorder="1" applyAlignment="1" applyProtection="1">
      <alignment horizontal="right" vertical="center" shrinkToFit="1"/>
      <protection locked="0"/>
    </xf>
    <xf numFmtId="184" fontId="14" fillId="0" borderId="55" xfId="6" applyNumberFormat="1" applyFont="1" applyBorder="1" applyAlignment="1" applyProtection="1">
      <alignment horizontal="right" vertical="center" shrinkToFit="1"/>
      <protection locked="0"/>
    </xf>
    <xf numFmtId="184" fontId="14" fillId="0" borderId="15" xfId="6" applyNumberFormat="1" applyFont="1" applyBorder="1" applyAlignment="1" applyProtection="1">
      <alignment horizontal="right" vertical="center" shrinkToFit="1"/>
      <protection locked="0"/>
    </xf>
    <xf numFmtId="184" fontId="14" fillId="0" borderId="24" xfId="6" applyNumberFormat="1" applyFont="1" applyBorder="1" applyAlignment="1" applyProtection="1">
      <alignment horizontal="right" vertical="center" shrinkToFit="1"/>
      <protection locked="0"/>
    </xf>
    <xf numFmtId="184" fontId="14" fillId="0" borderId="83" xfId="6" applyNumberFormat="1" applyFont="1" applyBorder="1" applyAlignment="1" applyProtection="1">
      <alignment horizontal="right" vertical="center" shrinkToFit="1"/>
      <protection locked="0"/>
    </xf>
    <xf numFmtId="0" fontId="14" fillId="5" borderId="45" xfId="6" applyFont="1" applyFill="1" applyBorder="1" applyAlignment="1">
      <alignment horizontal="center" vertical="center" shrinkToFit="1"/>
    </xf>
    <xf numFmtId="0" fontId="14" fillId="5" borderId="43" xfId="6" applyFont="1" applyFill="1" applyBorder="1" applyAlignment="1">
      <alignment horizontal="center" vertical="center" shrinkToFit="1"/>
    </xf>
    <xf numFmtId="0" fontId="14" fillId="5" borderId="42" xfId="6" applyFont="1" applyFill="1" applyBorder="1" applyAlignment="1">
      <alignment horizontal="center" vertical="center" shrinkToFit="1"/>
    </xf>
    <xf numFmtId="0" fontId="14" fillId="4" borderId="45" xfId="6" applyFont="1" applyFill="1" applyBorder="1" applyAlignment="1">
      <alignment horizontal="center" vertical="center"/>
    </xf>
    <xf numFmtId="0" fontId="14" fillId="4" borderId="75" xfId="6" applyFont="1" applyFill="1" applyBorder="1" applyAlignment="1">
      <alignment horizontal="center" vertical="center"/>
    </xf>
    <xf numFmtId="0" fontId="14" fillId="0" borderId="68" xfId="6" applyFont="1" applyBorder="1" applyAlignment="1">
      <alignment horizontal="right" vertical="center"/>
    </xf>
    <xf numFmtId="0" fontId="14" fillId="0" borderId="75" xfId="6" applyFont="1" applyBorder="1" applyAlignment="1">
      <alignment horizontal="right" vertical="center"/>
    </xf>
    <xf numFmtId="178" fontId="31" fillId="4" borderId="68" xfId="7" applyNumberFormat="1" applyFont="1" applyFill="1" applyBorder="1" applyAlignment="1" applyProtection="1">
      <alignment horizontal="left" vertical="center"/>
      <protection locked="0"/>
    </xf>
    <xf numFmtId="178" fontId="31" fillId="4" borderId="43" xfId="7" applyNumberFormat="1" applyFont="1" applyFill="1" applyBorder="1" applyAlignment="1" applyProtection="1">
      <alignment horizontal="left" vertical="center"/>
      <protection locked="0"/>
    </xf>
    <xf numFmtId="178" fontId="31" fillId="4" borderId="56" xfId="7" applyNumberFormat="1" applyFont="1" applyFill="1" applyBorder="1" applyAlignment="1" applyProtection="1">
      <alignment horizontal="left" vertical="center"/>
      <protection locked="0"/>
    </xf>
    <xf numFmtId="0" fontId="31" fillId="4" borderId="87" xfId="7" applyFont="1" applyFill="1" applyBorder="1" applyAlignment="1">
      <alignment horizontal="center" vertical="center"/>
    </xf>
    <xf numFmtId="0" fontId="31" fillId="4" borderId="55" xfId="7" applyFont="1" applyFill="1" applyBorder="1" applyAlignment="1">
      <alignment horizontal="center" vertical="center"/>
    </xf>
    <xf numFmtId="0" fontId="31" fillId="4" borderId="52" xfId="7" applyFont="1" applyFill="1" applyBorder="1" applyAlignment="1">
      <alignment horizontal="center" vertical="center"/>
    </xf>
    <xf numFmtId="0" fontId="31" fillId="4" borderId="51" xfId="7" applyFont="1" applyFill="1" applyBorder="1" applyAlignment="1">
      <alignment horizontal="center" vertical="center"/>
    </xf>
    <xf numFmtId="181" fontId="31" fillId="0" borderId="52" xfId="7" applyNumberFormat="1" applyFont="1" applyBorder="1" applyAlignment="1" applyProtection="1">
      <alignment horizontal="center" vertical="center" shrinkToFit="1"/>
      <protection locked="0"/>
    </xf>
    <xf numFmtId="181" fontId="31" fillId="0" borderId="53" xfId="7" applyNumberFormat="1" applyFont="1" applyBorder="1" applyAlignment="1" applyProtection="1">
      <alignment horizontal="center" vertical="center" shrinkToFit="1"/>
      <protection locked="0"/>
    </xf>
    <xf numFmtId="181" fontId="31" fillId="0" borderId="51" xfId="7" applyNumberFormat="1" applyFont="1" applyBorder="1" applyAlignment="1" applyProtection="1">
      <alignment horizontal="center" vertical="center" shrinkToFit="1"/>
      <protection locked="0"/>
    </xf>
    <xf numFmtId="192" fontId="31" fillId="0" borderId="68" xfId="7" applyNumberFormat="1" applyFont="1" applyBorder="1" applyAlignment="1">
      <alignment horizontal="right" vertical="center"/>
    </xf>
    <xf numFmtId="192" fontId="31" fillId="0" borderId="75" xfId="7" applyNumberFormat="1" applyFont="1" applyBorder="1" applyAlignment="1">
      <alignment horizontal="right" vertical="center"/>
    </xf>
    <xf numFmtId="0" fontId="31" fillId="4" borderId="47" xfId="7" applyFont="1" applyFill="1" applyBorder="1" applyAlignment="1">
      <alignment horizontal="center" vertical="center"/>
    </xf>
    <xf numFmtId="0" fontId="31" fillId="4" borderId="82" xfId="7" applyFont="1" applyFill="1" applyBorder="1" applyAlignment="1">
      <alignment horizontal="center" vertical="center"/>
    </xf>
    <xf numFmtId="192" fontId="31" fillId="5" borderId="12" xfId="7" applyNumberFormat="1" applyFont="1" applyFill="1" applyBorder="1" applyAlignment="1">
      <alignment horizontal="right" vertical="center"/>
    </xf>
    <xf numFmtId="192" fontId="31" fillId="5" borderId="5" xfId="7" applyNumberFormat="1" applyFont="1" applyFill="1" applyBorder="1" applyAlignment="1">
      <alignment horizontal="right" vertical="center"/>
    </xf>
    <xf numFmtId="183" fontId="31" fillId="4" borderId="47" xfId="7" applyNumberFormat="1" applyFont="1" applyFill="1" applyBorder="1" applyAlignment="1">
      <alignment horizontal="center" vertical="center" shrinkToFit="1"/>
    </xf>
    <xf numFmtId="183" fontId="31" fillId="4" borderId="82" xfId="7" applyNumberFormat="1" applyFont="1" applyFill="1" applyBorder="1" applyAlignment="1">
      <alignment horizontal="center" vertical="center" shrinkToFit="1"/>
    </xf>
    <xf numFmtId="0" fontId="31" fillId="4" borderId="45" xfId="7" applyFont="1" applyFill="1" applyBorder="1" applyAlignment="1">
      <alignment horizontal="center" vertical="center"/>
    </xf>
    <xf numFmtId="0" fontId="31" fillId="4" borderId="43" xfId="7" applyFont="1" applyFill="1" applyBorder="1" applyAlignment="1">
      <alignment horizontal="center" vertical="center"/>
    </xf>
    <xf numFmtId="0" fontId="31" fillId="4" borderId="75" xfId="7" applyFont="1" applyFill="1" applyBorder="1" applyAlignment="1">
      <alignment horizontal="center" vertical="center"/>
    </xf>
    <xf numFmtId="183" fontId="31" fillId="5" borderId="6" xfId="7" applyNumberFormat="1" applyFont="1" applyFill="1" applyBorder="1" applyAlignment="1">
      <alignment horizontal="center" vertical="center"/>
    </xf>
    <xf numFmtId="183" fontId="31" fillId="5" borderId="53" xfId="7" applyNumberFormat="1" applyFont="1" applyFill="1" applyBorder="1" applyAlignment="1">
      <alignment horizontal="center" vertical="center"/>
    </xf>
    <xf numFmtId="183" fontId="31" fillId="5" borderId="60" xfId="7" applyNumberFormat="1" applyFont="1" applyFill="1" applyBorder="1" applyAlignment="1">
      <alignment horizontal="center" vertical="center"/>
    </xf>
    <xf numFmtId="181" fontId="31" fillId="0" borderId="47" xfId="7" applyNumberFormat="1" applyFont="1" applyBorder="1" applyAlignment="1" applyProtection="1">
      <alignment horizontal="center" vertical="center" shrinkToFit="1"/>
      <protection locked="0"/>
    </xf>
    <xf numFmtId="181" fontId="31" fillId="0" borderId="46" xfId="7" applyNumberFormat="1" applyFont="1" applyBorder="1" applyAlignment="1" applyProtection="1">
      <alignment horizontal="center" vertical="center" shrinkToFit="1"/>
      <protection locked="0"/>
    </xf>
    <xf numFmtId="181" fontId="31" fillId="0" borderId="82" xfId="7" applyNumberFormat="1" applyFont="1" applyBorder="1" applyAlignment="1" applyProtection="1">
      <alignment horizontal="center" vertical="center" shrinkToFit="1"/>
      <protection locked="0"/>
    </xf>
    <xf numFmtId="182" fontId="31" fillId="5" borderId="5" xfId="7" applyNumberFormat="1" applyFont="1" applyFill="1" applyBorder="1" applyAlignment="1">
      <alignment horizontal="center" vertical="center"/>
    </xf>
    <xf numFmtId="182" fontId="31" fillId="5" borderId="46" xfId="7" applyNumberFormat="1" applyFont="1" applyFill="1" applyBorder="1" applyAlignment="1">
      <alignment horizontal="center" vertical="center"/>
    </xf>
    <xf numFmtId="182" fontId="31" fillId="5" borderId="62" xfId="7" applyNumberFormat="1" applyFont="1" applyFill="1" applyBorder="1" applyAlignment="1">
      <alignment horizontal="center" vertical="center"/>
    </xf>
    <xf numFmtId="0" fontId="31" fillId="4" borderId="54" xfId="7" applyFont="1" applyFill="1" applyBorder="1" applyAlignment="1">
      <alignment horizontal="center" vertical="center"/>
    </xf>
    <xf numFmtId="187" fontId="31" fillId="5" borderId="80" xfId="7" applyNumberFormat="1" applyFont="1" applyFill="1" applyBorder="1" applyAlignment="1">
      <alignment horizontal="right" vertical="center"/>
    </xf>
    <xf numFmtId="201" fontId="31" fillId="5" borderId="11" xfId="7" applyNumberFormat="1" applyFont="1" applyFill="1" applyBorder="1" applyAlignment="1" applyProtection="1">
      <alignment horizontal="right" vertical="center"/>
      <protection locked="0"/>
    </xf>
    <xf numFmtId="201" fontId="31" fillId="5" borderId="7" xfId="7" applyNumberFormat="1" applyFont="1" applyFill="1" applyBorder="1" applyAlignment="1" applyProtection="1">
      <alignment horizontal="right" vertical="center"/>
      <protection locked="0"/>
    </xf>
    <xf numFmtId="183" fontId="31" fillId="4" borderId="68" xfId="7" applyNumberFormat="1" applyFont="1" applyFill="1" applyBorder="1" applyAlignment="1">
      <alignment horizontal="center" vertical="center" wrapText="1"/>
    </xf>
    <xf numFmtId="183" fontId="31" fillId="4" borderId="75" xfId="7" applyNumberFormat="1" applyFont="1" applyFill="1" applyBorder="1" applyAlignment="1">
      <alignment horizontal="center" vertical="center" wrapText="1"/>
    </xf>
    <xf numFmtId="183" fontId="31" fillId="4" borderId="68" xfId="7" applyNumberFormat="1" applyFont="1" applyFill="1" applyBorder="1" applyAlignment="1">
      <alignment horizontal="center" vertical="center"/>
    </xf>
    <xf numFmtId="183" fontId="31" fillId="4" borderId="75" xfId="7" applyNumberFormat="1" applyFont="1" applyFill="1" applyBorder="1" applyAlignment="1">
      <alignment horizontal="center" vertical="center"/>
    </xf>
    <xf numFmtId="0" fontId="62" fillId="0" borderId="0" xfId="7" applyFont="1" applyAlignment="1">
      <alignment horizontal="center" vertical="center"/>
    </xf>
    <xf numFmtId="0" fontId="23" fillId="0" borderId="0" xfId="6" applyFont="1" applyAlignment="1">
      <alignment wrapText="1"/>
    </xf>
    <xf numFmtId="192" fontId="31" fillId="5" borderId="62" xfId="7" applyNumberFormat="1" applyFont="1" applyFill="1" applyBorder="1" applyAlignment="1">
      <alignment horizontal="right" vertical="center"/>
    </xf>
    <xf numFmtId="201" fontId="31" fillId="5" borderId="91" xfId="7" applyNumberFormat="1" applyFont="1" applyFill="1" applyBorder="1" applyAlignment="1" applyProtection="1">
      <alignment horizontal="right" vertical="center"/>
      <protection locked="0"/>
    </xf>
    <xf numFmtId="183" fontId="31" fillId="7" borderId="7" xfId="7" applyNumberFormat="1" applyFont="1" applyFill="1" applyBorder="1" applyAlignment="1" applyProtection="1">
      <alignment horizontal="center" vertical="center"/>
      <protection locked="0"/>
    </xf>
    <xf numFmtId="183" fontId="31" fillId="7" borderId="54" xfId="7" applyNumberFormat="1" applyFont="1" applyFill="1" applyBorder="1" applyAlignment="1" applyProtection="1">
      <alignment horizontal="center" vertical="center"/>
      <protection locked="0"/>
    </xf>
    <xf numFmtId="183" fontId="31" fillId="7" borderId="91" xfId="7" applyNumberFormat="1" applyFont="1" applyFill="1" applyBorder="1" applyAlignment="1" applyProtection="1">
      <alignment horizontal="center" vertical="center"/>
      <protection locked="0"/>
    </xf>
    <xf numFmtId="0" fontId="31" fillId="4" borderId="43" xfId="7" applyFont="1" applyFill="1" applyBorder="1" applyAlignment="1">
      <alignment horizontal="center" vertical="center" shrinkToFit="1"/>
    </xf>
    <xf numFmtId="0" fontId="31" fillId="4" borderId="75" xfId="7" applyFont="1" applyFill="1" applyBorder="1" applyAlignment="1">
      <alignment horizontal="center" vertical="center" shrinkToFit="1"/>
    </xf>
    <xf numFmtId="0" fontId="31" fillId="4" borderId="40" xfId="7" applyFont="1" applyFill="1" applyBorder="1" applyAlignment="1">
      <alignment horizontal="center" vertical="center" shrinkToFit="1"/>
    </xf>
    <xf numFmtId="0" fontId="31" fillId="4" borderId="44" xfId="7" applyFont="1" applyFill="1" applyBorder="1" applyAlignment="1">
      <alignment horizontal="center" vertical="center" shrinkToFit="1"/>
    </xf>
    <xf numFmtId="0" fontId="31" fillId="4" borderId="41" xfId="7" applyFont="1" applyFill="1" applyBorder="1" applyAlignment="1">
      <alignment horizontal="center" vertical="center" shrinkToFit="1"/>
    </xf>
    <xf numFmtId="0" fontId="31" fillId="4" borderId="96" xfId="7" applyFont="1" applyFill="1" applyBorder="1" applyAlignment="1">
      <alignment horizontal="center" vertical="center" shrinkToFit="1"/>
    </xf>
    <xf numFmtId="201" fontId="31" fillId="0" borderId="7" xfId="7" applyNumberFormat="1" applyFont="1" applyBorder="1" applyAlignment="1" applyProtection="1">
      <alignment horizontal="right" vertical="center"/>
      <protection locked="0"/>
    </xf>
    <xf numFmtId="201" fontId="31" fillId="0" borderId="91" xfId="7" applyNumberFormat="1" applyFont="1" applyBorder="1" applyAlignment="1" applyProtection="1">
      <alignment horizontal="right" vertical="center"/>
      <protection locked="0"/>
    </xf>
    <xf numFmtId="0" fontId="31" fillId="4" borderId="45" xfId="7" applyFont="1" applyFill="1" applyBorder="1" applyAlignment="1">
      <alignment horizontal="center" vertical="center" shrinkToFit="1"/>
    </xf>
    <xf numFmtId="192" fontId="31" fillId="0" borderId="7" xfId="7" applyNumberFormat="1" applyFont="1" applyBorder="1" applyAlignment="1" applyProtection="1">
      <alignment horizontal="right" vertical="center"/>
      <protection locked="0"/>
    </xf>
    <xf numFmtId="192" fontId="31" fillId="0" borderId="55" xfId="7" applyNumberFormat="1" applyFont="1" applyBorder="1" applyAlignment="1" applyProtection="1">
      <alignment horizontal="right" vertical="center"/>
      <protection locked="0"/>
    </xf>
    <xf numFmtId="181" fontId="31" fillId="7" borderId="37" xfId="0" applyNumberFormat="1" applyFont="1" applyFill="1" applyBorder="1" applyAlignment="1" applyProtection="1">
      <alignment horizontal="center" vertical="center" wrapText="1" shrinkToFit="1"/>
      <protection locked="0"/>
    </xf>
    <xf numFmtId="181" fontId="31" fillId="7" borderId="13" xfId="0" applyNumberFormat="1" applyFont="1" applyFill="1" applyBorder="1" applyAlignment="1" applyProtection="1">
      <alignment horizontal="center" vertical="center" wrapText="1" shrinkToFit="1"/>
      <protection locked="0"/>
    </xf>
    <xf numFmtId="181" fontId="31" fillId="7" borderId="85" xfId="0" applyNumberFormat="1" applyFont="1" applyFill="1" applyBorder="1" applyAlignment="1" applyProtection="1">
      <alignment horizontal="center" vertical="center" wrapText="1" shrinkToFit="1"/>
      <protection locked="0"/>
    </xf>
    <xf numFmtId="181" fontId="31" fillId="7" borderId="15" xfId="0" applyNumberFormat="1" applyFont="1" applyFill="1" applyBorder="1" applyAlignment="1" applyProtection="1">
      <alignment horizontal="center" vertical="center" wrapText="1" shrinkToFit="1"/>
      <protection locked="0"/>
    </xf>
    <xf numFmtId="181" fontId="31" fillId="7" borderId="24" xfId="0" applyNumberFormat="1" applyFont="1" applyFill="1" applyBorder="1" applyAlignment="1" applyProtection="1">
      <alignment horizontal="center" vertical="center" wrapText="1" shrinkToFit="1"/>
      <protection locked="0"/>
    </xf>
    <xf numFmtId="181" fontId="31" fillId="7" borderId="83" xfId="0" applyNumberFormat="1" applyFont="1" applyFill="1" applyBorder="1" applyAlignment="1" applyProtection="1">
      <alignment horizontal="center" vertical="center" wrapText="1" shrinkToFit="1"/>
      <protection locked="0"/>
    </xf>
    <xf numFmtId="176" fontId="17" fillId="7" borderId="5" xfId="6" applyNumberFormat="1" applyFont="1" applyFill="1" applyBorder="1" applyAlignment="1" applyProtection="1">
      <alignment horizontal="center" vertical="center"/>
      <protection locked="0"/>
    </xf>
    <xf numFmtId="176" fontId="17" fillId="7" borderId="82" xfId="6" applyNumberFormat="1" applyFont="1" applyFill="1" applyBorder="1" applyAlignment="1" applyProtection="1">
      <alignment horizontal="center" vertical="center"/>
      <protection locked="0"/>
    </xf>
    <xf numFmtId="0" fontId="31" fillId="4" borderId="20" xfId="7" applyFont="1" applyFill="1" applyBorder="1" applyAlignment="1">
      <alignment horizontal="center" vertical="center"/>
    </xf>
    <xf numFmtId="0" fontId="31" fillId="4" borderId="12" xfId="7" applyFont="1" applyFill="1" applyBorder="1" applyAlignment="1">
      <alignment horizontal="center" vertical="center"/>
    </xf>
    <xf numFmtId="183" fontId="31" fillId="0" borderId="6" xfId="7" applyNumberFormat="1" applyFont="1" applyBorder="1" applyAlignment="1" applyProtection="1">
      <alignment horizontal="center" vertical="center"/>
      <protection locked="0"/>
    </xf>
    <xf numFmtId="183" fontId="31" fillId="0" borderId="53" xfId="7" applyNumberFormat="1" applyFont="1" applyBorder="1" applyAlignment="1" applyProtection="1">
      <alignment horizontal="center" vertical="center"/>
      <protection locked="0"/>
    </xf>
    <xf numFmtId="183" fontId="31" fillId="0" borderId="60" xfId="7" applyNumberFormat="1" applyFont="1" applyBorder="1" applyAlignment="1" applyProtection="1">
      <alignment horizontal="center" vertical="center"/>
      <protection locked="0"/>
    </xf>
    <xf numFmtId="0" fontId="31" fillId="4" borderId="40" xfId="7" applyFont="1" applyFill="1" applyBorder="1" applyAlignment="1">
      <alignment horizontal="center" vertical="center"/>
    </xf>
    <xf numFmtId="0" fontId="31" fillId="4" borderId="44" xfId="7" applyFont="1" applyFill="1" applyBorder="1" applyAlignment="1">
      <alignment horizontal="center" vertical="center"/>
    </xf>
    <xf numFmtId="187" fontId="31" fillId="5" borderId="44" xfId="7" applyNumberFormat="1" applyFont="1" applyFill="1" applyBorder="1" applyAlignment="1">
      <alignment horizontal="right" vertical="center"/>
    </xf>
    <xf numFmtId="183" fontId="31" fillId="4" borderId="44" xfId="7" applyNumberFormat="1" applyFont="1" applyFill="1" applyBorder="1" applyAlignment="1">
      <alignment horizontal="center" vertical="center"/>
    </xf>
    <xf numFmtId="0" fontId="31" fillId="4" borderId="56" xfId="7" applyFont="1" applyFill="1" applyBorder="1" applyAlignment="1">
      <alignment horizontal="center" vertical="center"/>
    </xf>
    <xf numFmtId="187" fontId="31" fillId="5" borderId="68" xfId="7" applyNumberFormat="1" applyFont="1" applyFill="1" applyBorder="1" applyAlignment="1">
      <alignment horizontal="right" vertical="center"/>
    </xf>
    <xf numFmtId="187" fontId="31" fillId="5" borderId="75" xfId="7" applyNumberFormat="1" applyFont="1" applyFill="1" applyBorder="1" applyAlignment="1">
      <alignment horizontal="right" vertical="center"/>
    </xf>
    <xf numFmtId="182" fontId="31" fillId="0" borderId="5" xfId="7" applyNumberFormat="1" applyFont="1" applyBorder="1" applyAlignment="1" applyProtection="1">
      <alignment horizontal="center" vertical="center"/>
      <protection locked="0"/>
    </xf>
    <xf numFmtId="182" fontId="31" fillId="0" borderId="46" xfId="7" applyNumberFormat="1" applyFont="1" applyBorder="1" applyAlignment="1" applyProtection="1">
      <alignment horizontal="center" vertical="center"/>
      <protection locked="0"/>
    </xf>
    <xf numFmtId="182" fontId="31" fillId="0" borderId="62" xfId="7" applyNumberFormat="1" applyFont="1" applyBorder="1" applyAlignment="1" applyProtection="1">
      <alignment horizontal="center" vertical="center"/>
      <protection locked="0"/>
    </xf>
    <xf numFmtId="0" fontId="31" fillId="4" borderId="79" xfId="7" applyFont="1" applyFill="1" applyBorder="1" applyAlignment="1">
      <alignment horizontal="center" vertical="center"/>
    </xf>
    <xf numFmtId="0" fontId="31" fillId="4" borderId="80" xfId="7" applyFont="1" applyFill="1" applyBorder="1" applyAlignment="1">
      <alignment horizontal="center" vertical="center"/>
    </xf>
    <xf numFmtId="183" fontId="31" fillId="4" borderId="80" xfId="7" applyNumberFormat="1" applyFont="1" applyFill="1" applyBorder="1" applyAlignment="1">
      <alignment horizontal="center" vertical="center" wrapText="1"/>
    </xf>
    <xf numFmtId="0" fontId="31" fillId="4" borderId="3" xfId="7" applyFont="1" applyFill="1" applyBorder="1" applyAlignment="1">
      <alignment horizontal="center" vertical="center"/>
    </xf>
    <xf numFmtId="0" fontId="31" fillId="4" borderId="11" xfId="7" applyFont="1" applyFill="1" applyBorder="1" applyAlignment="1">
      <alignment horizontal="center" vertical="center"/>
    </xf>
    <xf numFmtId="178" fontId="31" fillId="0" borderId="11" xfId="7" applyNumberFormat="1" applyFont="1" applyBorder="1" applyAlignment="1" applyProtection="1">
      <alignment horizontal="right" vertical="center"/>
      <protection locked="0"/>
    </xf>
    <xf numFmtId="178" fontId="31" fillId="0" borderId="7" xfId="7" applyNumberFormat="1" applyFont="1" applyBorder="1" applyAlignment="1" applyProtection="1">
      <alignment horizontal="right" vertical="center"/>
      <protection locked="0"/>
    </xf>
    <xf numFmtId="181" fontId="31" fillId="0" borderId="21" xfId="7" applyNumberFormat="1" applyFont="1" applyBorder="1" applyAlignment="1" applyProtection="1">
      <alignment horizontal="center" vertical="center" shrinkToFit="1"/>
      <protection locked="0"/>
    </xf>
    <xf numFmtId="181" fontId="31" fillId="0" borderId="10" xfId="7" applyNumberFormat="1" applyFont="1" applyBorder="1" applyAlignment="1" applyProtection="1">
      <alignment horizontal="center" vertical="center" shrinkToFit="1"/>
      <protection locked="0"/>
    </xf>
    <xf numFmtId="0" fontId="31" fillId="4" borderId="41" xfId="7" applyFont="1" applyFill="1" applyBorder="1" applyAlignment="1">
      <alignment horizontal="center" vertical="center"/>
    </xf>
    <xf numFmtId="0" fontId="31" fillId="4" borderId="96" xfId="7" applyFont="1" applyFill="1" applyBorder="1" applyAlignment="1">
      <alignment horizontal="center" vertical="center"/>
    </xf>
    <xf numFmtId="0" fontId="31" fillId="4" borderId="86" xfId="7" applyFont="1" applyFill="1" applyBorder="1" applyAlignment="1">
      <alignment horizontal="center" vertical="center"/>
    </xf>
    <xf numFmtId="181" fontId="31" fillId="0" borderId="50" xfId="7" applyNumberFormat="1" applyFont="1" applyBorder="1" applyAlignment="1" applyProtection="1">
      <alignment horizontal="center" vertical="center" shrinkToFit="1"/>
      <protection locked="0"/>
    </xf>
    <xf numFmtId="181" fontId="31" fillId="0" borderId="9" xfId="7" applyNumberFormat="1" applyFont="1" applyBorder="1" applyAlignment="1" applyProtection="1">
      <alignment horizontal="center" vertical="center" shrinkToFit="1"/>
      <protection locked="0"/>
    </xf>
    <xf numFmtId="187" fontId="17" fillId="0" borderId="7" xfId="6" applyNumberFormat="1" applyFont="1" applyBorder="1" applyAlignment="1" applyProtection="1">
      <alignment horizontal="right" vertical="center"/>
      <protection locked="0"/>
    </xf>
    <xf numFmtId="187" fontId="17" fillId="0" borderId="55" xfId="6" applyNumberFormat="1" applyFont="1" applyBorder="1" applyAlignment="1" applyProtection="1">
      <alignment horizontal="right" vertical="center"/>
      <protection locked="0"/>
    </xf>
    <xf numFmtId="201" fontId="31" fillId="5" borderId="96" xfId="7" applyNumberFormat="1" applyFont="1" applyFill="1" applyBorder="1" applyAlignment="1">
      <alignment horizontal="right" vertical="center" shrinkToFit="1"/>
    </xf>
    <xf numFmtId="201" fontId="31" fillId="5" borderId="86" xfId="7" applyNumberFormat="1" applyFont="1" applyFill="1" applyBorder="1" applyAlignment="1">
      <alignment horizontal="right" vertical="center" shrinkToFit="1"/>
    </xf>
    <xf numFmtId="0" fontId="31" fillId="4" borderId="97" xfId="7" applyFont="1" applyFill="1" applyBorder="1" applyAlignment="1">
      <alignment horizontal="center" vertical="center" shrinkToFit="1"/>
    </xf>
    <xf numFmtId="0" fontId="31" fillId="4" borderId="98" xfId="7" applyFont="1" applyFill="1" applyBorder="1" applyAlignment="1">
      <alignment horizontal="center" vertical="center" shrinkToFit="1"/>
    </xf>
    <xf numFmtId="187" fontId="31" fillId="5" borderId="44" xfId="7" applyNumberFormat="1" applyFont="1" applyFill="1" applyBorder="1" applyAlignment="1">
      <alignment horizontal="right" vertical="center" shrinkToFit="1"/>
    </xf>
    <xf numFmtId="187" fontId="31" fillId="5" borderId="81" xfId="7" applyNumberFormat="1" applyFont="1" applyFill="1" applyBorder="1" applyAlignment="1">
      <alignment horizontal="right" vertical="center" shrinkToFit="1"/>
    </xf>
    <xf numFmtId="38" fontId="31" fillId="5" borderId="44" xfId="7" applyNumberFormat="1" applyFont="1" applyFill="1" applyBorder="1" applyAlignment="1">
      <alignment horizontal="center" vertical="center" shrinkToFit="1"/>
    </xf>
    <xf numFmtId="38" fontId="31" fillId="5" borderId="81" xfId="7" applyNumberFormat="1" applyFont="1" applyFill="1" applyBorder="1" applyAlignment="1">
      <alignment horizontal="center" vertical="center" shrinkToFit="1"/>
    </xf>
    <xf numFmtId="0" fontId="31" fillId="4" borderId="79" xfId="7" applyFont="1" applyFill="1" applyBorder="1" applyAlignment="1">
      <alignment horizontal="center" vertical="center" shrinkToFit="1"/>
    </xf>
    <xf numFmtId="0" fontId="31" fillId="4" borderId="80" xfId="7" applyFont="1" applyFill="1" applyBorder="1" applyAlignment="1">
      <alignment horizontal="center" vertical="center" shrinkToFit="1"/>
    </xf>
    <xf numFmtId="187" fontId="31" fillId="5" borderId="80" xfId="7" applyNumberFormat="1" applyFont="1" applyFill="1" applyBorder="1" applyAlignment="1">
      <alignment horizontal="right" vertical="center" shrinkToFit="1"/>
    </xf>
    <xf numFmtId="187" fontId="31" fillId="5" borderId="94" xfId="7" applyNumberFormat="1" applyFont="1" applyFill="1" applyBorder="1" applyAlignment="1">
      <alignment horizontal="right" vertical="center" shrinkToFit="1"/>
    </xf>
    <xf numFmtId="0" fontId="31" fillId="4" borderId="83" xfId="7" applyFont="1" applyFill="1" applyBorder="1" applyAlignment="1">
      <alignment horizontal="center" vertical="center" shrinkToFit="1"/>
    </xf>
    <xf numFmtId="183" fontId="27" fillId="4" borderId="68" xfId="7" applyNumberFormat="1" applyFont="1" applyFill="1" applyBorder="1" applyAlignment="1">
      <alignment horizontal="center" vertical="center"/>
    </xf>
    <xf numFmtId="183" fontId="27" fillId="4" borderId="75" xfId="7" applyNumberFormat="1" applyFont="1" applyFill="1" applyBorder="1" applyAlignment="1">
      <alignment horizontal="center" vertical="center"/>
    </xf>
    <xf numFmtId="0" fontId="31" fillId="4" borderId="42" xfId="7" applyFont="1" applyFill="1" applyBorder="1" applyAlignment="1">
      <alignment horizontal="center" vertical="center"/>
    </xf>
    <xf numFmtId="201" fontId="31" fillId="5" borderId="5" xfId="7" applyNumberFormat="1" applyFont="1" applyFill="1" applyBorder="1" applyAlignment="1">
      <alignment horizontal="right" vertical="center"/>
    </xf>
    <xf numFmtId="201" fontId="31" fillId="5" borderId="62" xfId="7" applyNumberFormat="1" applyFont="1" applyFill="1" applyBorder="1" applyAlignment="1">
      <alignment horizontal="right" vertical="center"/>
    </xf>
    <xf numFmtId="0" fontId="22" fillId="0" borderId="0" xfId="6" applyFont="1" applyAlignment="1">
      <alignment horizontal="left" vertical="top" wrapText="1"/>
    </xf>
    <xf numFmtId="0" fontId="22" fillId="0" borderId="29" xfId="6" applyFont="1" applyBorder="1" applyAlignment="1">
      <alignment horizontal="left" vertical="top" wrapText="1"/>
    </xf>
    <xf numFmtId="0" fontId="22" fillId="0" borderId="29" xfId="0" applyFont="1" applyBorder="1" applyAlignment="1">
      <alignment vertical="top" wrapText="1"/>
    </xf>
    <xf numFmtId="0" fontId="22"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6" xfId="0" applyFill="1" applyBorder="1" applyAlignment="1">
      <alignment horizontal="left" vertical="center" indent="1"/>
    </xf>
    <xf numFmtId="0" fontId="22" fillId="7" borderId="108" xfId="6" applyFont="1" applyFill="1" applyBorder="1" applyAlignment="1">
      <alignment horizontal="left" vertical="center"/>
    </xf>
    <xf numFmtId="0" fontId="0" fillId="7" borderId="13" xfId="0" applyFill="1" applyBorder="1">
      <alignment vertical="center"/>
    </xf>
    <xf numFmtId="177" fontId="14" fillId="5" borderId="114" xfId="6" applyNumberFormat="1" applyFont="1" applyFill="1" applyBorder="1" applyAlignment="1">
      <alignment vertical="center" wrapText="1"/>
    </xf>
    <xf numFmtId="178" fontId="22" fillId="2" borderId="105" xfId="0" applyNumberFormat="1" applyFont="1" applyFill="1" applyBorder="1" applyAlignment="1">
      <alignment horizontal="center" vertical="center" shrinkToFit="1"/>
    </xf>
    <xf numFmtId="178" fontId="22" fillId="2" borderId="76" xfId="0" applyNumberFormat="1" applyFont="1" applyFill="1" applyBorder="1" applyAlignment="1">
      <alignment horizontal="center" vertical="center" shrinkToFit="1"/>
    </xf>
    <xf numFmtId="0" fontId="29" fillId="7" borderId="45" xfId="0" applyFont="1" applyFill="1" applyBorder="1" applyAlignment="1">
      <alignment horizontal="center" vertical="center"/>
    </xf>
    <xf numFmtId="0" fontId="29" fillId="7" borderId="56" xfId="0" applyFont="1" applyFill="1" applyBorder="1" applyAlignment="1">
      <alignment horizontal="center" vertical="center"/>
    </xf>
    <xf numFmtId="0" fontId="22" fillId="0" borderId="61" xfId="6" applyFont="1" applyBorder="1" applyAlignment="1" applyProtection="1">
      <alignment horizontal="center" vertical="center"/>
      <protection locked="0"/>
    </xf>
    <xf numFmtId="0" fontId="22" fillId="0" borderId="126" xfId="6" applyFont="1" applyBorder="1" applyAlignment="1" applyProtection="1">
      <alignment horizontal="center" vertical="center"/>
      <protection locked="0"/>
    </xf>
    <xf numFmtId="0" fontId="22" fillId="0" borderId="127" xfId="6" applyFont="1" applyBorder="1" applyAlignment="1" applyProtection="1">
      <alignment horizontal="center" vertical="center"/>
      <protection locked="0"/>
    </xf>
    <xf numFmtId="0" fontId="22" fillId="0" borderId="122" xfId="6" applyFont="1" applyBorder="1" applyAlignment="1" applyProtection="1">
      <alignment horizontal="center" vertical="center"/>
      <protection locked="0"/>
    </xf>
    <xf numFmtId="0" fontId="14" fillId="5" borderId="0" xfId="6" applyFont="1" applyFill="1" applyAlignment="1">
      <alignment horizontal="left" vertical="center" wrapText="1"/>
    </xf>
    <xf numFmtId="0" fontId="22" fillId="0" borderId="29" xfId="0" applyFont="1" applyBorder="1" applyAlignment="1">
      <alignment vertical="center" wrapText="1"/>
    </xf>
    <xf numFmtId="0" fontId="22" fillId="0" borderId="29" xfId="0" applyFont="1" applyBorder="1">
      <alignment vertical="center"/>
    </xf>
    <xf numFmtId="0" fontId="50" fillId="0" borderId="64" xfId="0" applyFont="1" applyBorder="1" applyAlignment="1">
      <alignment horizontal="center" vertical="center" shrinkToFit="1"/>
    </xf>
    <xf numFmtId="56" fontId="50" fillId="6" borderId="8" xfId="0" applyNumberFormat="1" applyFont="1" applyFill="1" applyBorder="1" applyAlignment="1">
      <alignment horizontal="center" vertical="center"/>
    </xf>
    <xf numFmtId="0" fontId="51" fillId="17" borderId="8" xfId="0" applyFont="1" applyFill="1" applyBorder="1" applyAlignment="1">
      <alignment horizontal="center" vertical="center"/>
    </xf>
    <xf numFmtId="38" fontId="52" fillId="6" borderId="8" xfId="3" applyFont="1" applyFill="1" applyBorder="1" applyAlignment="1">
      <alignment horizontal="center" vertical="center"/>
    </xf>
    <xf numFmtId="38" fontId="52" fillId="8" borderId="8" xfId="3" applyFont="1" applyFill="1" applyBorder="1" applyAlignment="1">
      <alignment horizontal="center" vertical="center"/>
    </xf>
    <xf numFmtId="0" fontId="53" fillId="0" borderId="64" xfId="0" applyFont="1" applyBorder="1" applyAlignment="1">
      <alignment horizontal="center" vertical="center" shrinkToFit="1"/>
    </xf>
    <xf numFmtId="0" fontId="51" fillId="17" borderId="45" xfId="0" applyFont="1" applyFill="1" applyBorder="1" applyAlignment="1">
      <alignment horizontal="center" vertical="center" shrinkToFit="1"/>
    </xf>
    <xf numFmtId="0" fontId="51" fillId="17" borderId="56" xfId="0" applyFont="1" applyFill="1" applyBorder="1" applyAlignment="1">
      <alignment horizontal="center" vertical="center" shrinkToFit="1"/>
    </xf>
    <xf numFmtId="0" fontId="21" fillId="0" borderId="0" xfId="0" applyFont="1" applyAlignment="1">
      <alignment horizontal="left" vertical="center"/>
    </xf>
    <xf numFmtId="0" fontId="17" fillId="0" borderId="8" xfId="0" applyFont="1" applyBorder="1" applyAlignment="1">
      <alignment horizontal="left" vertical="center"/>
    </xf>
    <xf numFmtId="0" fontId="50" fillId="5" borderId="8" xfId="0" applyFont="1" applyFill="1" applyBorder="1">
      <alignment vertical="center"/>
    </xf>
    <xf numFmtId="0" fontId="50" fillId="5" borderId="8" xfId="0" applyFont="1" applyFill="1" applyBorder="1" applyAlignment="1">
      <alignment vertical="center" wrapText="1"/>
    </xf>
    <xf numFmtId="0" fontId="18" fillId="0" borderId="0" xfId="0" applyFont="1" applyAlignment="1">
      <alignment horizontal="left" vertical="center" wrapText="1"/>
    </xf>
    <xf numFmtId="0" fontId="14" fillId="0" borderId="0" xfId="0" applyFont="1" applyAlignment="1">
      <alignment horizontal="left" vertical="top" wrapText="1"/>
    </xf>
    <xf numFmtId="0" fontId="45" fillId="0" borderId="0" xfId="0" applyFont="1" applyAlignment="1">
      <alignment horizontal="distributed" vertical="center"/>
    </xf>
    <xf numFmtId="0" fontId="45" fillId="0" borderId="0" xfId="0" applyFont="1" applyAlignment="1">
      <alignment horizontal="distributed" vertical="center" wrapText="1"/>
    </xf>
    <xf numFmtId="196" fontId="45" fillId="5" borderId="0" xfId="0" applyNumberFormat="1" applyFont="1" applyFill="1" applyAlignment="1">
      <alignment horizontal="center" vertical="center" shrinkToFit="1"/>
    </xf>
    <xf numFmtId="0" fontId="18" fillId="0" borderId="0" xfId="0" applyFont="1" applyAlignment="1">
      <alignment horizontal="right" vertical="center"/>
    </xf>
    <xf numFmtId="194" fontId="18" fillId="5" borderId="0" xfId="0" applyNumberFormat="1" applyFont="1" applyFill="1" applyAlignment="1">
      <alignment horizontal="right" vertical="center"/>
    </xf>
    <xf numFmtId="0" fontId="18" fillId="5" borderId="0" xfId="0" applyFont="1" applyFill="1" applyAlignment="1">
      <alignment horizontal="left" vertical="center" wrapText="1"/>
    </xf>
    <xf numFmtId="0" fontId="16" fillId="17" borderId="45" xfId="0" applyFont="1" applyFill="1" applyBorder="1">
      <alignment vertical="center"/>
    </xf>
    <xf numFmtId="0" fontId="16" fillId="17" borderId="56" xfId="0" applyFont="1" applyFill="1" applyBorder="1">
      <alignment vertical="center"/>
    </xf>
    <xf numFmtId="0" fontId="16" fillId="0" borderId="45" xfId="0" applyFont="1" applyBorder="1" applyAlignment="1">
      <alignment horizontal="left" vertical="center"/>
    </xf>
    <xf numFmtId="0" fontId="16" fillId="0" borderId="43" xfId="0" applyFont="1" applyBorder="1" applyAlignment="1">
      <alignment horizontal="left" vertical="center"/>
    </xf>
    <xf numFmtId="0" fontId="16" fillId="0" borderId="56" xfId="0" applyFont="1" applyBorder="1" applyAlignment="1">
      <alignment horizontal="left" vertical="center"/>
    </xf>
    <xf numFmtId="0" fontId="16" fillId="17" borderId="45" xfId="0" applyFont="1" applyFill="1" applyBorder="1" applyAlignment="1">
      <alignment horizontal="left" vertical="center"/>
    </xf>
    <xf numFmtId="0" fontId="16" fillId="17" borderId="56" xfId="0" applyFont="1" applyFill="1" applyBorder="1" applyAlignment="1">
      <alignment horizontal="left" vertical="center"/>
    </xf>
    <xf numFmtId="179" fontId="47" fillId="0" borderId="45" xfId="0" applyNumberFormat="1" applyFont="1" applyBorder="1" applyAlignment="1">
      <alignment horizontal="left" vertical="center"/>
    </xf>
    <xf numFmtId="179" fontId="47" fillId="0" borderId="56" xfId="0" applyNumberFormat="1" applyFont="1" applyBorder="1" applyAlignment="1">
      <alignment horizontal="left" vertical="center"/>
    </xf>
    <xf numFmtId="0" fontId="16" fillId="0" borderId="0" xfId="0" applyFont="1" applyAlignment="1">
      <alignment horizontal="center" vertical="center" wrapText="1"/>
    </xf>
    <xf numFmtId="197" fontId="45" fillId="5" borderId="0" xfId="0" applyNumberFormat="1" applyFont="1" applyFill="1" applyAlignment="1">
      <alignment horizontal="left" vertical="center"/>
    </xf>
    <xf numFmtId="197" fontId="46" fillId="0" borderId="0" xfId="0" applyNumberFormat="1" applyFont="1" applyAlignment="1">
      <alignment horizontal="center" vertical="center"/>
    </xf>
    <xf numFmtId="197" fontId="46" fillId="5" borderId="0" xfId="0" applyNumberFormat="1" applyFont="1" applyFill="1" applyAlignment="1">
      <alignment horizontal="center" vertical="center"/>
    </xf>
    <xf numFmtId="197" fontId="16" fillId="0" borderId="0" xfId="0" applyNumberFormat="1" applyFont="1" applyAlignment="1">
      <alignment horizontal="center" vertical="center"/>
    </xf>
    <xf numFmtId="0" fontId="16" fillId="0" borderId="45" xfId="0" applyFont="1" applyBorder="1" applyAlignment="1">
      <alignment horizontal="left" vertical="center" wrapText="1"/>
    </xf>
    <xf numFmtId="0" fontId="16" fillId="0" borderId="43" xfId="0" applyFont="1" applyBorder="1" applyAlignment="1">
      <alignment horizontal="left" vertical="center" wrapText="1"/>
    </xf>
    <xf numFmtId="0" fontId="16" fillId="0" borderId="56" xfId="0" applyFont="1" applyBorder="1" applyAlignment="1">
      <alignment horizontal="left" vertical="center" wrapText="1"/>
    </xf>
    <xf numFmtId="0" fontId="16" fillId="17" borderId="43" xfId="0" applyFont="1" applyFill="1" applyBorder="1">
      <alignment vertical="center"/>
    </xf>
    <xf numFmtId="198" fontId="47" fillId="0" borderId="45" xfId="0" applyNumberFormat="1" applyFont="1" applyBorder="1" applyAlignment="1">
      <alignment horizontal="left" vertical="center"/>
    </xf>
    <xf numFmtId="198" fontId="47" fillId="0" borderId="43" xfId="0" applyNumberFormat="1" applyFont="1" applyBorder="1" applyAlignment="1">
      <alignment horizontal="left" vertical="center"/>
    </xf>
    <xf numFmtId="198" fontId="47" fillId="0" borderId="56" xfId="0" applyNumberFormat="1" applyFont="1" applyBorder="1" applyAlignment="1">
      <alignment horizontal="left" vertical="center"/>
    </xf>
    <xf numFmtId="0" fontId="14" fillId="17" borderId="45" xfId="0" applyFont="1" applyFill="1" applyBorder="1" applyAlignment="1">
      <alignment horizontal="left" vertical="center" wrapText="1"/>
    </xf>
    <xf numFmtId="0" fontId="14" fillId="17" borderId="56" xfId="0" applyFont="1" applyFill="1" applyBorder="1" applyAlignment="1">
      <alignment horizontal="left" vertical="center"/>
    </xf>
  </cellXfs>
  <cellStyles count="12">
    <cellStyle name="パーセント" xfId="11" builtinId="5"/>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s>
  <dxfs count="155">
    <dxf>
      <fill>
        <patternFill>
          <bgColor theme="0" tint="-0.14996795556505021"/>
        </patternFill>
      </fill>
    </dxf>
    <dxf>
      <fill>
        <patternFill>
          <bgColor rgb="FFFFC000"/>
        </patternFill>
      </fill>
    </dxf>
    <dxf>
      <fill>
        <patternFill>
          <bgColor theme="7"/>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ont>
        <color theme="0"/>
      </font>
      <fill>
        <patternFill patternType="solid">
          <bgColor theme="0"/>
        </patternFill>
      </fill>
      <border>
        <left/>
        <right/>
        <top/>
        <bottom/>
      </border>
    </dxf>
    <dxf>
      <fill>
        <patternFill>
          <bgColor rgb="FFEAEAEA"/>
        </patternFill>
      </fill>
    </dxf>
    <dxf>
      <fill>
        <patternFill>
          <bgColor rgb="FFEAEAEA"/>
        </patternFill>
      </fill>
    </dxf>
    <dxf>
      <fill>
        <patternFill>
          <bgColor rgb="FFEAEAEA"/>
        </patternFill>
      </fill>
    </dxf>
    <dxf>
      <font>
        <color theme="0"/>
      </font>
      <fill>
        <patternFill patternType="solid">
          <bgColor theme="0"/>
        </patternFill>
      </fill>
      <border>
        <left/>
        <right/>
        <top/>
        <bottom/>
      </border>
    </dxf>
    <dxf>
      <fill>
        <patternFill>
          <bgColor theme="7" tint="0.79998168889431442"/>
        </patternFill>
      </fill>
    </dxf>
    <dxf>
      <fill>
        <patternFill>
          <bgColor theme="7" tint="0.79998168889431442"/>
        </patternFill>
      </fill>
    </dxf>
    <dxf>
      <fill>
        <patternFill>
          <bgColor theme="0" tint="-0.49998474074526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54"/>
    </tableStyle>
    <tableStyle name="ピボットテーブル スタイル 1" table="0" count="2" xr9:uid="{00000000-0011-0000-FFFF-FFFF01000000}">
      <tableStyleElement type="wholeTable" dxfId="153"/>
      <tableStyleElement type="headerRow" dxfId="152"/>
    </tableStyle>
  </tableStyles>
  <colors>
    <mruColors>
      <color rgb="FFCCFFFF"/>
      <color rgb="FF66FFFF"/>
      <color rgb="FFCCFF99"/>
      <color rgb="FFEAEAEA"/>
      <color rgb="FFFFCCFF"/>
      <color rgb="FFCCECFF"/>
      <color rgb="FFFFFF99"/>
      <color rgb="FFCCCCFF"/>
      <color rgb="FFC0C0C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84EE7-E2E5-4692-9C8F-38A2AC147D0E}">
  <sheetPr>
    <tabColor theme="7" tint="0.79998168889431442"/>
  </sheetPr>
  <dimension ref="A1:A12"/>
  <sheetViews>
    <sheetView tabSelected="1" zoomScaleNormal="100" zoomScaleSheetLayoutView="100" workbookViewId="0">
      <selection activeCell="A8" sqref="A8"/>
    </sheetView>
  </sheetViews>
  <sheetFormatPr defaultColWidth="8.75" defaultRowHeight="18"/>
  <cols>
    <col min="1" max="16384" width="8.75" style="359"/>
  </cols>
  <sheetData>
    <row r="1" spans="1:1">
      <c r="A1" s="371" t="s">
        <v>386</v>
      </c>
    </row>
    <row r="2" spans="1:1">
      <c r="A2" s="371" t="s">
        <v>387</v>
      </c>
    </row>
    <row r="3" spans="1:1">
      <c r="A3" s="371"/>
    </row>
    <row r="4" spans="1:1">
      <c r="A4" s="371" t="s">
        <v>388</v>
      </c>
    </row>
    <row r="5" spans="1:1">
      <c r="A5" s="371"/>
    </row>
    <row r="6" spans="1:1">
      <c r="A6" s="371" t="s">
        <v>389</v>
      </c>
    </row>
    <row r="7" spans="1:1">
      <c r="A7" s="359" t="s">
        <v>390</v>
      </c>
    </row>
    <row r="8" spans="1:1">
      <c r="A8" s="359" t="s">
        <v>391</v>
      </c>
    </row>
    <row r="9" spans="1:1">
      <c r="A9" s="357" t="s">
        <v>529</v>
      </c>
    </row>
    <row r="10" spans="1:1">
      <c r="A10" s="371" t="s">
        <v>392</v>
      </c>
    </row>
    <row r="11" spans="1:1">
      <c r="A11" s="371" t="s">
        <v>393</v>
      </c>
    </row>
    <row r="12" spans="1:1">
      <c r="A12" s="359" t="s">
        <v>433</v>
      </c>
    </row>
  </sheetData>
  <phoneticPr fontId="12"/>
  <pageMargins left="0.78740157480314965" right="0.78740157480314965" top="0.78740157480314965" bottom="0.78740157480314965" header="0.31496062992125984" footer="0.59055118110236227"/>
  <pageSetup paperSize="9" scale="55" orientation="portrait" horizontalDpi="4294967293" r:id="rId1"/>
  <headerFooter scaleWithDoc="0">
    <oddFooter>&amp;R&amp;"ＭＳ ゴシック,標準"&amp;12整理番号：（事務局記入欄）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DE477-85AD-4A95-9442-184F3889062D}">
  <sheetPr>
    <tabColor rgb="FFC0C0C0"/>
  </sheetPr>
  <dimension ref="A1:C300"/>
  <sheetViews>
    <sheetView zoomScaleNormal="100" zoomScaleSheetLayoutView="85" workbookViewId="0">
      <pane ySplit="1" topLeftCell="A258" activePane="bottomLeft" state="frozen"/>
      <selection activeCell="A258" sqref="A258:XFD259"/>
      <selection pane="bottomLeft" activeCell="A258" sqref="A258:XFD259"/>
    </sheetView>
  </sheetViews>
  <sheetFormatPr defaultColWidth="9" defaultRowHeight="18"/>
  <cols>
    <col min="1" max="1" width="11.08203125" style="359" customWidth="1"/>
    <col min="2" max="2" width="35.58203125" style="359" bestFit="1" customWidth="1"/>
    <col min="3" max="3" width="39.08203125" style="359" customWidth="1"/>
    <col min="4" max="16384" width="9" style="359"/>
  </cols>
  <sheetData>
    <row r="1" spans="1:3" s="357" customFormat="1">
      <c r="A1" s="1" t="s">
        <v>15</v>
      </c>
      <c r="B1" s="1" t="s">
        <v>348</v>
      </c>
      <c r="C1" s="2" t="s">
        <v>349</v>
      </c>
    </row>
    <row r="2" spans="1:3">
      <c r="A2" s="358" t="s">
        <v>350</v>
      </c>
      <c r="B2" s="46" t="s">
        <v>351</v>
      </c>
      <c r="C2" s="48"/>
    </row>
    <row r="3" spans="1:3">
      <c r="A3" s="358" t="s">
        <v>350</v>
      </c>
      <c r="B3" s="46" t="s">
        <v>352</v>
      </c>
      <c r="C3" s="48"/>
    </row>
    <row r="4" spans="1:3" ht="36">
      <c r="A4" s="358" t="s">
        <v>350</v>
      </c>
      <c r="B4" s="46" t="s">
        <v>353</v>
      </c>
      <c r="C4" s="47" t="s">
        <v>354</v>
      </c>
    </row>
    <row r="5" spans="1:3" ht="36">
      <c r="A5" s="358" t="s">
        <v>350</v>
      </c>
      <c r="B5" s="46" t="s">
        <v>355</v>
      </c>
      <c r="C5" s="47" t="s">
        <v>354</v>
      </c>
    </row>
    <row r="6" spans="1:3" s="357" customFormat="1">
      <c r="A6" s="360" t="s">
        <v>284</v>
      </c>
      <c r="B6" s="44" t="s">
        <v>278</v>
      </c>
      <c r="C6" s="44"/>
    </row>
    <row r="7" spans="1:3" s="357" customFormat="1">
      <c r="A7" s="360" t="s">
        <v>284</v>
      </c>
      <c r="B7" s="44" t="s">
        <v>279</v>
      </c>
      <c r="C7" s="44"/>
    </row>
    <row r="8" spans="1:3" s="357" customFormat="1">
      <c r="A8" s="360" t="s">
        <v>284</v>
      </c>
      <c r="B8" s="44" t="s">
        <v>280</v>
      </c>
      <c r="C8" s="44"/>
    </row>
    <row r="9" spans="1:3" s="357" customFormat="1">
      <c r="A9" s="360" t="s">
        <v>284</v>
      </c>
      <c r="B9" s="44" t="s">
        <v>281</v>
      </c>
      <c r="C9" s="44"/>
    </row>
    <row r="10" spans="1:3" s="357" customFormat="1">
      <c r="A10" s="360" t="s">
        <v>284</v>
      </c>
      <c r="B10" s="44" t="s">
        <v>490</v>
      </c>
      <c r="C10" s="44"/>
    </row>
    <row r="11" spans="1:3" s="357" customFormat="1">
      <c r="A11" s="101" t="s">
        <v>285</v>
      </c>
      <c r="B11" s="44" t="s">
        <v>206</v>
      </c>
      <c r="C11" s="45"/>
    </row>
    <row r="12" spans="1:3" s="357" customFormat="1">
      <c r="A12" s="101" t="s">
        <v>285</v>
      </c>
      <c r="B12" s="44" t="s">
        <v>70</v>
      </c>
      <c r="C12" s="45"/>
    </row>
    <row r="13" spans="1:3" s="357" customFormat="1">
      <c r="A13" s="101" t="s">
        <v>285</v>
      </c>
      <c r="B13" s="44" t="s">
        <v>72</v>
      </c>
      <c r="C13" s="45"/>
    </row>
    <row r="14" spans="1:3" s="357" customFormat="1">
      <c r="A14" s="99" t="s">
        <v>286</v>
      </c>
      <c r="B14" s="44" t="s">
        <v>206</v>
      </c>
      <c r="C14" s="45"/>
    </row>
    <row r="15" spans="1:3" s="357" customFormat="1">
      <c r="A15" s="99" t="s">
        <v>286</v>
      </c>
      <c r="B15" s="44" t="s">
        <v>70</v>
      </c>
      <c r="C15" s="45"/>
    </row>
    <row r="16" spans="1:3" s="357" customFormat="1">
      <c r="A16" s="99" t="s">
        <v>286</v>
      </c>
      <c r="B16" s="44" t="s">
        <v>71</v>
      </c>
      <c r="C16" s="45"/>
    </row>
    <row r="17" spans="1:3" s="357" customFormat="1">
      <c r="A17" s="99" t="s">
        <v>286</v>
      </c>
      <c r="B17" s="44" t="s">
        <v>72</v>
      </c>
      <c r="C17" s="45"/>
    </row>
    <row r="18" spans="1:3" s="357" customFormat="1">
      <c r="A18" s="361" t="s">
        <v>329</v>
      </c>
      <c r="B18" s="44" t="s">
        <v>278</v>
      </c>
      <c r="C18" s="44"/>
    </row>
    <row r="19" spans="1:3" s="357" customFormat="1">
      <c r="A19" s="361" t="s">
        <v>329</v>
      </c>
      <c r="B19" s="44" t="s">
        <v>206</v>
      </c>
      <c r="C19" s="44"/>
    </row>
    <row r="20" spans="1:3" s="357" customFormat="1">
      <c r="A20" s="362" t="s">
        <v>356</v>
      </c>
      <c r="B20" s="44" t="s">
        <v>281</v>
      </c>
      <c r="C20" s="44"/>
    </row>
    <row r="21" spans="1:3" s="357" customFormat="1">
      <c r="A21" s="362" t="s">
        <v>356</v>
      </c>
      <c r="B21" s="44" t="s">
        <v>278</v>
      </c>
      <c r="C21" s="44"/>
    </row>
    <row r="22" spans="1:3" s="357" customFormat="1">
      <c r="A22" s="362" t="s">
        <v>356</v>
      </c>
      <c r="B22" s="44" t="s">
        <v>279</v>
      </c>
      <c r="C22" s="44"/>
    </row>
    <row r="23" spans="1:3" s="357" customFormat="1">
      <c r="A23" s="362" t="s">
        <v>356</v>
      </c>
      <c r="B23" s="44" t="s">
        <v>280</v>
      </c>
      <c r="C23" s="44"/>
    </row>
    <row r="24" spans="1:3" s="357" customFormat="1">
      <c r="A24" s="362" t="s">
        <v>356</v>
      </c>
      <c r="B24" s="44" t="s">
        <v>611</v>
      </c>
      <c r="C24" s="44"/>
    </row>
    <row r="25" spans="1:3" s="357" customFormat="1">
      <c r="A25" s="100" t="s">
        <v>287</v>
      </c>
      <c r="B25" s="44" t="s">
        <v>267</v>
      </c>
      <c r="C25" s="45"/>
    </row>
    <row r="26" spans="1:3" s="357" customFormat="1">
      <c r="A26" s="100" t="s">
        <v>287</v>
      </c>
      <c r="B26" s="44" t="s">
        <v>268</v>
      </c>
      <c r="C26" s="45"/>
    </row>
    <row r="27" spans="1:3" s="357" customFormat="1">
      <c r="A27" s="100" t="s">
        <v>287</v>
      </c>
      <c r="B27" s="44" t="s">
        <v>269</v>
      </c>
      <c r="C27" s="45"/>
    </row>
    <row r="28" spans="1:3" s="357" customFormat="1">
      <c r="A28" s="100" t="s">
        <v>287</v>
      </c>
      <c r="B28" s="44" t="s">
        <v>270</v>
      </c>
      <c r="C28" s="45"/>
    </row>
    <row r="29" spans="1:3" s="357" customFormat="1">
      <c r="A29" s="100" t="s">
        <v>287</v>
      </c>
      <c r="B29" s="44" t="s">
        <v>272</v>
      </c>
      <c r="C29" s="45"/>
    </row>
    <row r="30" spans="1:3" s="357" customFormat="1">
      <c r="A30" s="100" t="s">
        <v>287</v>
      </c>
      <c r="B30" s="44" t="s">
        <v>282</v>
      </c>
      <c r="C30" s="45" t="s">
        <v>491</v>
      </c>
    </row>
    <row r="31" spans="1:3" s="357" customFormat="1">
      <c r="A31" s="100" t="s">
        <v>287</v>
      </c>
      <c r="B31" s="44" t="s">
        <v>274</v>
      </c>
      <c r="C31" s="45"/>
    </row>
    <row r="32" spans="1:3" s="357" customFormat="1">
      <c r="A32" s="100" t="s">
        <v>287</v>
      </c>
      <c r="B32" s="44" t="s">
        <v>273</v>
      </c>
      <c r="C32" s="45"/>
    </row>
    <row r="33" spans="1:3" s="357" customFormat="1">
      <c r="A33" s="100" t="s">
        <v>287</v>
      </c>
      <c r="B33" s="44" t="s">
        <v>275</v>
      </c>
      <c r="C33" s="45"/>
    </row>
    <row r="34" spans="1:3" s="357" customFormat="1">
      <c r="A34" s="100" t="s">
        <v>287</v>
      </c>
      <c r="B34" s="44" t="s">
        <v>276</v>
      </c>
      <c r="C34" s="45"/>
    </row>
    <row r="35" spans="1:3" s="357" customFormat="1">
      <c r="A35" s="100" t="s">
        <v>287</v>
      </c>
      <c r="B35" s="44" t="s">
        <v>277</v>
      </c>
      <c r="C35" s="45" t="s">
        <v>492</v>
      </c>
    </row>
    <row r="36" spans="1:3" s="357" customFormat="1">
      <c r="A36" s="100" t="s">
        <v>287</v>
      </c>
      <c r="B36" s="44" t="s">
        <v>248</v>
      </c>
      <c r="C36" s="45"/>
    </row>
    <row r="37" spans="1:3" s="357" customFormat="1">
      <c r="A37" s="100" t="s">
        <v>287</v>
      </c>
      <c r="B37" s="44" t="s">
        <v>283</v>
      </c>
      <c r="C37" s="45"/>
    </row>
    <row r="38" spans="1:3" s="357" customFormat="1">
      <c r="A38" s="101" t="s">
        <v>288</v>
      </c>
      <c r="B38" s="44" t="s">
        <v>267</v>
      </c>
      <c r="C38" s="45"/>
    </row>
    <row r="39" spans="1:3" s="357" customFormat="1">
      <c r="A39" s="101" t="s">
        <v>288</v>
      </c>
      <c r="B39" s="44" t="s">
        <v>268</v>
      </c>
      <c r="C39" s="45"/>
    </row>
    <row r="40" spans="1:3" s="357" customFormat="1">
      <c r="A40" s="101" t="s">
        <v>288</v>
      </c>
      <c r="B40" s="44" t="s">
        <v>269</v>
      </c>
      <c r="C40" s="45"/>
    </row>
    <row r="41" spans="1:3" s="357" customFormat="1">
      <c r="A41" s="101" t="s">
        <v>288</v>
      </c>
      <c r="B41" s="44" t="s">
        <v>270</v>
      </c>
      <c r="C41" s="45"/>
    </row>
    <row r="42" spans="1:3" s="357" customFormat="1">
      <c r="A42" s="101" t="s">
        <v>288</v>
      </c>
      <c r="B42" s="44" t="s">
        <v>271</v>
      </c>
      <c r="C42" s="45"/>
    </row>
    <row r="43" spans="1:3" s="357" customFormat="1">
      <c r="A43" s="101" t="s">
        <v>288</v>
      </c>
      <c r="B43" s="44" t="s">
        <v>272</v>
      </c>
      <c r="C43" s="45"/>
    </row>
    <row r="44" spans="1:3" s="357" customFormat="1">
      <c r="A44" s="101" t="s">
        <v>288</v>
      </c>
      <c r="B44" s="44" t="s">
        <v>493</v>
      </c>
      <c r="C44" s="45" t="s">
        <v>491</v>
      </c>
    </row>
    <row r="45" spans="1:3" s="357" customFormat="1">
      <c r="A45" s="101" t="s">
        <v>288</v>
      </c>
      <c r="B45" s="44" t="s">
        <v>273</v>
      </c>
      <c r="C45" s="45"/>
    </row>
    <row r="46" spans="1:3" s="357" customFormat="1">
      <c r="A46" s="101" t="s">
        <v>288</v>
      </c>
      <c r="B46" s="44" t="s">
        <v>274</v>
      </c>
      <c r="C46" s="45"/>
    </row>
    <row r="47" spans="1:3" s="357" customFormat="1">
      <c r="A47" s="101" t="s">
        <v>288</v>
      </c>
      <c r="B47" s="44" t="s">
        <v>275</v>
      </c>
      <c r="C47" s="45"/>
    </row>
    <row r="48" spans="1:3" s="357" customFormat="1">
      <c r="A48" s="101" t="s">
        <v>288</v>
      </c>
      <c r="B48" s="44" t="s">
        <v>276</v>
      </c>
      <c r="C48" s="45"/>
    </row>
    <row r="49" spans="1:3" s="357" customFormat="1">
      <c r="A49" s="101" t="s">
        <v>288</v>
      </c>
      <c r="B49" s="44" t="s">
        <v>277</v>
      </c>
      <c r="C49" s="45" t="s">
        <v>492</v>
      </c>
    </row>
    <row r="50" spans="1:3" s="357" customFormat="1">
      <c r="A50" s="101" t="s">
        <v>288</v>
      </c>
      <c r="B50" s="44" t="s">
        <v>248</v>
      </c>
      <c r="C50" s="45"/>
    </row>
    <row r="51" spans="1:3" s="357" customFormat="1">
      <c r="A51" s="99" t="s">
        <v>289</v>
      </c>
      <c r="B51" s="44" t="s">
        <v>74</v>
      </c>
      <c r="C51" s="45"/>
    </row>
    <row r="52" spans="1:3" s="357" customFormat="1">
      <c r="A52" s="99" t="s">
        <v>289</v>
      </c>
      <c r="B52" s="44" t="s">
        <v>75</v>
      </c>
      <c r="C52" s="45"/>
    </row>
    <row r="53" spans="1:3" s="357" customFormat="1">
      <c r="A53" s="99" t="s">
        <v>289</v>
      </c>
      <c r="B53" s="43" t="s">
        <v>76</v>
      </c>
      <c r="C53" s="45"/>
    </row>
    <row r="54" spans="1:3" s="357" customFormat="1">
      <c r="A54" s="99" t="s">
        <v>289</v>
      </c>
      <c r="B54" s="44" t="s">
        <v>77</v>
      </c>
      <c r="C54" s="45"/>
    </row>
    <row r="55" spans="1:3" s="357" customFormat="1">
      <c r="A55" s="99" t="s">
        <v>289</v>
      </c>
      <c r="B55" s="44" t="s">
        <v>78</v>
      </c>
      <c r="C55" s="45"/>
    </row>
    <row r="56" spans="1:3" s="357" customFormat="1">
      <c r="A56" s="99" t="s">
        <v>289</v>
      </c>
      <c r="B56" s="43" t="s">
        <v>79</v>
      </c>
      <c r="C56" s="45"/>
    </row>
    <row r="57" spans="1:3" s="357" customFormat="1">
      <c r="A57" s="99" t="s">
        <v>289</v>
      </c>
      <c r="B57" s="44" t="s">
        <v>80</v>
      </c>
      <c r="C57" s="45"/>
    </row>
    <row r="58" spans="1:3" s="357" customFormat="1">
      <c r="A58" s="99" t="s">
        <v>289</v>
      </c>
      <c r="B58" s="44" t="s">
        <v>81</v>
      </c>
      <c r="C58" s="45"/>
    </row>
    <row r="59" spans="1:3" s="357" customFormat="1">
      <c r="A59" s="99" t="s">
        <v>289</v>
      </c>
      <c r="B59" s="43" t="s">
        <v>494</v>
      </c>
      <c r="C59" s="45"/>
    </row>
    <row r="60" spans="1:3" s="357" customFormat="1">
      <c r="A60" s="99" t="s">
        <v>289</v>
      </c>
      <c r="B60" s="44" t="s">
        <v>249</v>
      </c>
      <c r="C60" s="45"/>
    </row>
    <row r="61" spans="1:3" s="357" customFormat="1">
      <c r="A61" s="99" t="s">
        <v>289</v>
      </c>
      <c r="B61" s="44" t="s">
        <v>73</v>
      </c>
      <c r="C61" s="45"/>
    </row>
    <row r="62" spans="1:3" s="357" customFormat="1">
      <c r="A62" s="103" t="s">
        <v>331</v>
      </c>
      <c r="B62" s="44" t="s">
        <v>267</v>
      </c>
      <c r="C62" s="45"/>
    </row>
    <row r="63" spans="1:3" s="357" customFormat="1">
      <c r="A63" s="103" t="s">
        <v>331</v>
      </c>
      <c r="B63" s="44" t="s">
        <v>330</v>
      </c>
      <c r="C63" s="45"/>
    </row>
    <row r="64" spans="1:3" s="357" customFormat="1">
      <c r="A64" s="103" t="s">
        <v>331</v>
      </c>
      <c r="B64" s="44" t="s">
        <v>269</v>
      </c>
      <c r="C64" s="45"/>
    </row>
    <row r="65" spans="1:3" s="357" customFormat="1">
      <c r="A65" s="103" t="s">
        <v>331</v>
      </c>
      <c r="B65" s="44" t="s">
        <v>273</v>
      </c>
      <c r="C65" s="45"/>
    </row>
    <row r="66" spans="1:3" s="357" customFormat="1">
      <c r="A66" s="103" t="s">
        <v>331</v>
      </c>
      <c r="B66" s="44" t="s">
        <v>275</v>
      </c>
      <c r="C66" s="45"/>
    </row>
    <row r="67" spans="1:3" s="357" customFormat="1">
      <c r="A67" s="103" t="s">
        <v>331</v>
      </c>
      <c r="B67" s="44" t="s">
        <v>495</v>
      </c>
      <c r="C67" s="45"/>
    </row>
    <row r="68" spans="1:3" s="357" customFormat="1">
      <c r="A68" s="103" t="s">
        <v>331</v>
      </c>
      <c r="B68" s="44" t="s">
        <v>494</v>
      </c>
      <c r="C68" s="45"/>
    </row>
    <row r="69" spans="1:3" s="357" customFormat="1">
      <c r="A69" s="363" t="s">
        <v>357</v>
      </c>
      <c r="B69" s="44" t="s">
        <v>267</v>
      </c>
      <c r="C69" s="45"/>
    </row>
    <row r="70" spans="1:3" s="357" customFormat="1">
      <c r="A70" s="363" t="s">
        <v>357</v>
      </c>
      <c r="B70" s="44" t="s">
        <v>268</v>
      </c>
      <c r="C70" s="45"/>
    </row>
    <row r="71" spans="1:3" s="357" customFormat="1">
      <c r="A71" s="363" t="s">
        <v>357</v>
      </c>
      <c r="B71" s="44" t="s">
        <v>269</v>
      </c>
      <c r="C71" s="45"/>
    </row>
    <row r="72" spans="1:3" s="357" customFormat="1">
      <c r="A72" s="363" t="s">
        <v>357</v>
      </c>
      <c r="B72" s="44" t="s">
        <v>270</v>
      </c>
      <c r="C72" s="45"/>
    </row>
    <row r="73" spans="1:3" s="357" customFormat="1">
      <c r="A73" s="363" t="s">
        <v>357</v>
      </c>
      <c r="B73" s="44" t="s">
        <v>272</v>
      </c>
      <c r="C73" s="45"/>
    </row>
    <row r="74" spans="1:3" s="357" customFormat="1">
      <c r="A74" s="363" t="s">
        <v>357</v>
      </c>
      <c r="B74" s="44" t="s">
        <v>273</v>
      </c>
      <c r="C74" s="45"/>
    </row>
    <row r="75" spans="1:3" s="357" customFormat="1">
      <c r="A75" s="363" t="s">
        <v>357</v>
      </c>
      <c r="B75" s="44" t="s">
        <v>282</v>
      </c>
      <c r="C75" s="45"/>
    </row>
    <row r="76" spans="1:3" s="357" customFormat="1">
      <c r="A76" s="363" t="s">
        <v>357</v>
      </c>
      <c r="B76" s="44" t="s">
        <v>274</v>
      </c>
      <c r="C76" s="45"/>
    </row>
    <row r="77" spans="1:3" s="357" customFormat="1">
      <c r="A77" s="363" t="s">
        <v>357</v>
      </c>
      <c r="B77" s="44" t="s">
        <v>275</v>
      </c>
      <c r="C77" s="45"/>
    </row>
    <row r="78" spans="1:3" s="357" customFormat="1">
      <c r="A78" s="363" t="s">
        <v>357</v>
      </c>
      <c r="B78" s="44" t="s">
        <v>276</v>
      </c>
      <c r="C78" s="45"/>
    </row>
    <row r="79" spans="1:3" s="357" customFormat="1">
      <c r="A79" s="363" t="s">
        <v>357</v>
      </c>
      <c r="B79" s="44" t="s">
        <v>277</v>
      </c>
      <c r="C79" s="45"/>
    </row>
    <row r="80" spans="1:3" s="357" customFormat="1">
      <c r="A80" s="363" t="s">
        <v>357</v>
      </c>
      <c r="B80" s="44" t="s">
        <v>248</v>
      </c>
      <c r="C80" s="45"/>
    </row>
    <row r="81" spans="1:3" s="357" customFormat="1">
      <c r="A81" s="363" t="s">
        <v>357</v>
      </c>
      <c r="B81" s="44" t="s">
        <v>283</v>
      </c>
      <c r="C81" s="45"/>
    </row>
    <row r="82" spans="1:3" s="357" customFormat="1">
      <c r="A82" s="100" t="s">
        <v>290</v>
      </c>
      <c r="B82" s="43" t="s">
        <v>83</v>
      </c>
      <c r="C82" s="45"/>
    </row>
    <row r="83" spans="1:3" s="357" customFormat="1">
      <c r="A83" s="100" t="s">
        <v>290</v>
      </c>
      <c r="B83" s="43" t="s">
        <v>207</v>
      </c>
      <c r="C83" s="45"/>
    </row>
    <row r="84" spans="1:3" s="357" customFormat="1">
      <c r="A84" s="100" t="s">
        <v>290</v>
      </c>
      <c r="B84" s="43" t="s">
        <v>211</v>
      </c>
      <c r="C84" s="45"/>
    </row>
    <row r="85" spans="1:3" s="357" customFormat="1">
      <c r="A85" s="100" t="s">
        <v>290</v>
      </c>
      <c r="B85" s="43" t="s">
        <v>85</v>
      </c>
      <c r="C85" s="45"/>
    </row>
    <row r="86" spans="1:3" s="357" customFormat="1">
      <c r="A86" s="100" t="s">
        <v>290</v>
      </c>
      <c r="B86" s="43" t="s">
        <v>208</v>
      </c>
      <c r="C86" s="45"/>
    </row>
    <row r="87" spans="1:3" s="357" customFormat="1">
      <c r="A87" s="100" t="s">
        <v>290</v>
      </c>
      <c r="B87" s="43" t="s">
        <v>89</v>
      </c>
      <c r="C87" s="45"/>
    </row>
    <row r="88" spans="1:3" s="357" customFormat="1">
      <c r="A88" s="100" t="s">
        <v>290</v>
      </c>
      <c r="B88" s="43" t="s">
        <v>496</v>
      </c>
      <c r="C88" s="45"/>
    </row>
    <row r="89" spans="1:3" s="357" customFormat="1">
      <c r="A89" s="100" t="s">
        <v>290</v>
      </c>
      <c r="B89" s="43" t="s">
        <v>90</v>
      </c>
      <c r="C89" s="45"/>
    </row>
    <row r="90" spans="1:3" s="357" customFormat="1">
      <c r="A90" s="100" t="s">
        <v>290</v>
      </c>
      <c r="B90" s="43" t="s">
        <v>497</v>
      </c>
      <c r="C90" s="45"/>
    </row>
    <row r="91" spans="1:3" s="357" customFormat="1">
      <c r="A91" s="100" t="s">
        <v>498</v>
      </c>
      <c r="B91" s="43" t="s">
        <v>499</v>
      </c>
      <c r="C91" s="45"/>
    </row>
    <row r="92" spans="1:3" s="357" customFormat="1">
      <c r="A92" s="100" t="s">
        <v>290</v>
      </c>
      <c r="B92" s="43" t="s">
        <v>86</v>
      </c>
      <c r="C92" s="45"/>
    </row>
    <row r="93" spans="1:3" s="357" customFormat="1">
      <c r="A93" s="100" t="s">
        <v>290</v>
      </c>
      <c r="B93" s="43" t="s">
        <v>209</v>
      </c>
      <c r="C93" s="45"/>
    </row>
    <row r="94" spans="1:3" s="357" customFormat="1">
      <c r="A94" s="100" t="s">
        <v>290</v>
      </c>
      <c r="B94" s="43" t="s">
        <v>174</v>
      </c>
      <c r="C94" s="45"/>
    </row>
    <row r="95" spans="1:3" s="357" customFormat="1">
      <c r="A95" s="100" t="s">
        <v>290</v>
      </c>
      <c r="B95" s="43" t="s">
        <v>88</v>
      </c>
      <c r="C95" s="45"/>
    </row>
    <row r="96" spans="1:3" s="357" customFormat="1">
      <c r="A96" s="100" t="s">
        <v>290</v>
      </c>
      <c r="B96" s="43" t="s">
        <v>175</v>
      </c>
      <c r="C96" s="45"/>
    </row>
    <row r="97" spans="1:3" s="357" customFormat="1">
      <c r="A97" s="100" t="s">
        <v>290</v>
      </c>
      <c r="B97" s="44" t="s">
        <v>250</v>
      </c>
      <c r="C97" s="45"/>
    </row>
    <row r="98" spans="1:3" s="357" customFormat="1">
      <c r="A98" s="100" t="s">
        <v>290</v>
      </c>
      <c r="B98" s="44" t="s">
        <v>252</v>
      </c>
      <c r="C98" s="45"/>
    </row>
    <row r="99" spans="1:3" s="357" customFormat="1">
      <c r="A99" s="100" t="s">
        <v>290</v>
      </c>
      <c r="B99" s="44" t="s">
        <v>265</v>
      </c>
      <c r="C99" s="45"/>
    </row>
    <row r="100" spans="1:3" s="357" customFormat="1">
      <c r="A100" s="100" t="s">
        <v>290</v>
      </c>
      <c r="B100" s="44" t="s">
        <v>253</v>
      </c>
      <c r="C100" s="45"/>
    </row>
    <row r="101" spans="1:3" s="357" customFormat="1">
      <c r="A101" s="100" t="s">
        <v>290</v>
      </c>
      <c r="B101" s="44" t="s">
        <v>500</v>
      </c>
      <c r="C101" s="45"/>
    </row>
    <row r="102" spans="1:3" s="357" customFormat="1">
      <c r="A102" s="100" t="s">
        <v>290</v>
      </c>
      <c r="B102" s="44" t="s">
        <v>501</v>
      </c>
      <c r="C102" s="45"/>
    </row>
    <row r="103" spans="1:3" s="357" customFormat="1" ht="54">
      <c r="A103" s="100" t="s">
        <v>290</v>
      </c>
      <c r="B103" s="44" t="s">
        <v>266</v>
      </c>
      <c r="C103" s="45" t="s">
        <v>151</v>
      </c>
    </row>
    <row r="104" spans="1:3" s="357" customFormat="1">
      <c r="A104" s="101" t="s">
        <v>291</v>
      </c>
      <c r="B104" s="44" t="s">
        <v>254</v>
      </c>
      <c r="C104" s="45"/>
    </row>
    <row r="105" spans="1:3" s="357" customFormat="1">
      <c r="A105" s="101" t="s">
        <v>291</v>
      </c>
      <c r="B105" s="44" t="s">
        <v>255</v>
      </c>
      <c r="C105" s="45"/>
    </row>
    <row r="106" spans="1:3" s="357" customFormat="1">
      <c r="A106" s="101" t="s">
        <v>291</v>
      </c>
      <c r="B106" s="44" t="s">
        <v>256</v>
      </c>
      <c r="C106" s="45"/>
    </row>
    <row r="107" spans="1:3" s="357" customFormat="1">
      <c r="A107" s="101" t="s">
        <v>291</v>
      </c>
      <c r="B107" s="44" t="s">
        <v>257</v>
      </c>
      <c r="C107" s="45"/>
    </row>
    <row r="108" spans="1:3" s="357" customFormat="1">
      <c r="A108" s="101" t="s">
        <v>291</v>
      </c>
      <c r="B108" s="44" t="s">
        <v>258</v>
      </c>
      <c r="C108" s="45"/>
    </row>
    <row r="109" spans="1:3" s="357" customFormat="1">
      <c r="A109" s="101" t="s">
        <v>291</v>
      </c>
      <c r="B109" s="44" t="s">
        <v>502</v>
      </c>
      <c r="C109" s="45"/>
    </row>
    <row r="110" spans="1:3" s="357" customFormat="1">
      <c r="A110" s="101" t="s">
        <v>291</v>
      </c>
      <c r="B110" s="44" t="s">
        <v>496</v>
      </c>
      <c r="C110" s="45"/>
    </row>
    <row r="111" spans="1:3" s="357" customFormat="1">
      <c r="A111" s="101" t="s">
        <v>291</v>
      </c>
      <c r="B111" s="44" t="s">
        <v>259</v>
      </c>
      <c r="C111" s="45"/>
    </row>
    <row r="112" spans="1:3" s="357" customFormat="1">
      <c r="A112" s="101" t="s">
        <v>291</v>
      </c>
      <c r="B112" s="44" t="s">
        <v>497</v>
      </c>
      <c r="C112" s="45"/>
    </row>
    <row r="113" spans="1:3" s="357" customFormat="1">
      <c r="A113" s="101" t="s">
        <v>291</v>
      </c>
      <c r="B113" s="44" t="s">
        <v>499</v>
      </c>
      <c r="C113" s="45"/>
    </row>
    <row r="114" spans="1:3" s="357" customFormat="1">
      <c r="A114" s="101" t="s">
        <v>291</v>
      </c>
      <c r="B114" s="44" t="s">
        <v>503</v>
      </c>
      <c r="C114" s="45"/>
    </row>
    <row r="115" spans="1:3" s="357" customFormat="1">
      <c r="A115" s="101" t="s">
        <v>291</v>
      </c>
      <c r="B115" s="44" t="s">
        <v>261</v>
      </c>
      <c r="C115" s="45"/>
    </row>
    <row r="116" spans="1:3" s="357" customFormat="1">
      <c r="A116" s="101" t="s">
        <v>291</v>
      </c>
      <c r="B116" s="44" t="s">
        <v>262</v>
      </c>
      <c r="C116" s="45"/>
    </row>
    <row r="117" spans="1:3" s="357" customFormat="1">
      <c r="A117" s="101" t="s">
        <v>291</v>
      </c>
      <c r="B117" s="44" t="s">
        <v>263</v>
      </c>
      <c r="C117" s="45"/>
    </row>
    <row r="118" spans="1:3" s="357" customFormat="1">
      <c r="A118" s="101" t="s">
        <v>291</v>
      </c>
      <c r="B118" s="44" t="s">
        <v>264</v>
      </c>
      <c r="C118" s="45"/>
    </row>
    <row r="119" spans="1:3" s="357" customFormat="1">
      <c r="A119" s="101" t="s">
        <v>291</v>
      </c>
      <c r="B119" s="44" t="s">
        <v>250</v>
      </c>
      <c r="C119" s="45"/>
    </row>
    <row r="120" spans="1:3" s="357" customFormat="1">
      <c r="A120" s="101" t="s">
        <v>291</v>
      </c>
      <c r="B120" s="44" t="s">
        <v>252</v>
      </c>
      <c r="C120" s="45"/>
    </row>
    <row r="121" spans="1:3" s="357" customFormat="1">
      <c r="A121" s="101" t="s">
        <v>291</v>
      </c>
      <c r="B121" s="44" t="s">
        <v>265</v>
      </c>
      <c r="C121" s="45"/>
    </row>
    <row r="122" spans="1:3" s="357" customFormat="1">
      <c r="A122" s="101" t="s">
        <v>291</v>
      </c>
      <c r="B122" s="44" t="s">
        <v>253</v>
      </c>
      <c r="C122" s="45"/>
    </row>
    <row r="123" spans="1:3" s="357" customFormat="1">
      <c r="A123" s="101" t="s">
        <v>291</v>
      </c>
      <c r="B123" s="44" t="s">
        <v>504</v>
      </c>
      <c r="C123" s="45"/>
    </row>
    <row r="124" spans="1:3" s="357" customFormat="1">
      <c r="A124" s="101" t="s">
        <v>291</v>
      </c>
      <c r="B124" s="44" t="s">
        <v>505</v>
      </c>
      <c r="C124" s="45"/>
    </row>
    <row r="125" spans="1:3" s="357" customFormat="1" ht="54">
      <c r="A125" s="101" t="s">
        <v>291</v>
      </c>
      <c r="B125" s="44" t="s">
        <v>266</v>
      </c>
      <c r="C125" s="45" t="s">
        <v>151</v>
      </c>
    </row>
    <row r="126" spans="1:3" s="357" customFormat="1">
      <c r="A126" s="99" t="s">
        <v>292</v>
      </c>
      <c r="B126" s="43" t="s">
        <v>83</v>
      </c>
      <c r="C126" s="45"/>
    </row>
    <row r="127" spans="1:3" s="357" customFormat="1">
      <c r="A127" s="99" t="s">
        <v>292</v>
      </c>
      <c r="B127" s="43" t="s">
        <v>207</v>
      </c>
      <c r="C127" s="45"/>
    </row>
    <row r="128" spans="1:3" s="357" customFormat="1">
      <c r="A128" s="99" t="s">
        <v>292</v>
      </c>
      <c r="B128" s="43" t="s">
        <v>84</v>
      </c>
      <c r="C128" s="45"/>
    </row>
    <row r="129" spans="1:3" s="357" customFormat="1">
      <c r="A129" s="99" t="s">
        <v>292</v>
      </c>
      <c r="B129" s="43" t="s">
        <v>211</v>
      </c>
      <c r="C129" s="45"/>
    </row>
    <row r="130" spans="1:3" s="357" customFormat="1">
      <c r="A130" s="99" t="s">
        <v>292</v>
      </c>
      <c r="B130" s="43" t="s">
        <v>212</v>
      </c>
      <c r="C130" s="45"/>
    </row>
    <row r="131" spans="1:3" s="357" customFormat="1">
      <c r="A131" s="99" t="s">
        <v>292</v>
      </c>
      <c r="B131" s="43" t="s">
        <v>85</v>
      </c>
      <c r="C131" s="45"/>
    </row>
    <row r="132" spans="1:3" s="357" customFormat="1">
      <c r="A132" s="99" t="s">
        <v>292</v>
      </c>
      <c r="B132" s="43" t="s">
        <v>208</v>
      </c>
      <c r="C132" s="45"/>
    </row>
    <row r="133" spans="1:3" s="357" customFormat="1">
      <c r="A133" s="99" t="s">
        <v>292</v>
      </c>
      <c r="B133" s="43" t="s">
        <v>89</v>
      </c>
      <c r="C133" s="45"/>
    </row>
    <row r="134" spans="1:3" s="357" customFormat="1">
      <c r="A134" s="99" t="s">
        <v>292</v>
      </c>
      <c r="B134" s="43" t="s">
        <v>496</v>
      </c>
      <c r="C134" s="45"/>
    </row>
    <row r="135" spans="1:3" s="357" customFormat="1">
      <c r="A135" s="99" t="s">
        <v>292</v>
      </c>
      <c r="B135" s="43" t="s">
        <v>90</v>
      </c>
      <c r="C135" s="45"/>
    </row>
    <row r="136" spans="1:3" s="357" customFormat="1">
      <c r="A136" s="99" t="s">
        <v>292</v>
      </c>
      <c r="B136" s="43" t="s">
        <v>497</v>
      </c>
      <c r="C136" s="45"/>
    </row>
    <row r="137" spans="1:3" s="357" customFormat="1">
      <c r="A137" s="99" t="s">
        <v>292</v>
      </c>
      <c r="B137" s="43" t="s">
        <v>499</v>
      </c>
      <c r="C137" s="45"/>
    </row>
    <row r="138" spans="1:3" s="357" customFormat="1">
      <c r="A138" s="99" t="s">
        <v>292</v>
      </c>
      <c r="B138" s="43" t="s">
        <v>86</v>
      </c>
      <c r="C138" s="45"/>
    </row>
    <row r="139" spans="1:3" s="357" customFormat="1">
      <c r="A139" s="99" t="s">
        <v>292</v>
      </c>
      <c r="B139" s="43" t="s">
        <v>209</v>
      </c>
      <c r="C139" s="45"/>
    </row>
    <row r="140" spans="1:3" s="357" customFormat="1">
      <c r="A140" s="99" t="s">
        <v>292</v>
      </c>
      <c r="B140" s="43" t="s">
        <v>174</v>
      </c>
      <c r="C140" s="45"/>
    </row>
    <row r="141" spans="1:3" s="357" customFormat="1">
      <c r="A141" s="99" t="s">
        <v>292</v>
      </c>
      <c r="B141" s="43" t="s">
        <v>210</v>
      </c>
      <c r="C141" s="45"/>
    </row>
    <row r="142" spans="1:3" s="357" customFormat="1">
      <c r="A142" s="99" t="s">
        <v>292</v>
      </c>
      <c r="B142" s="43" t="s">
        <v>88</v>
      </c>
      <c r="C142" s="45"/>
    </row>
    <row r="143" spans="1:3" s="357" customFormat="1">
      <c r="A143" s="99" t="s">
        <v>292</v>
      </c>
      <c r="B143" s="43" t="s">
        <v>175</v>
      </c>
      <c r="C143" s="45"/>
    </row>
    <row r="144" spans="1:3" s="357" customFormat="1">
      <c r="A144" s="99" t="s">
        <v>292</v>
      </c>
      <c r="B144" s="43" t="s">
        <v>251</v>
      </c>
      <c r="C144" s="45"/>
    </row>
    <row r="145" spans="1:3" s="357" customFormat="1">
      <c r="A145" s="99" t="s">
        <v>292</v>
      </c>
      <c r="B145" s="43" t="s">
        <v>87</v>
      </c>
      <c r="C145" s="45"/>
    </row>
    <row r="146" spans="1:3" s="357" customFormat="1">
      <c r="A146" s="99" t="s">
        <v>292</v>
      </c>
      <c r="B146" s="43" t="s">
        <v>506</v>
      </c>
      <c r="C146" s="45"/>
    </row>
    <row r="147" spans="1:3" s="357" customFormat="1">
      <c r="A147" s="99" t="s">
        <v>292</v>
      </c>
      <c r="B147" s="43" t="s">
        <v>253</v>
      </c>
      <c r="C147" s="45"/>
    </row>
    <row r="148" spans="1:3" s="357" customFormat="1">
      <c r="A148" s="99" t="s">
        <v>292</v>
      </c>
      <c r="B148" s="43" t="s">
        <v>504</v>
      </c>
      <c r="C148" s="45"/>
    </row>
    <row r="149" spans="1:3" s="357" customFormat="1">
      <c r="A149" s="99" t="s">
        <v>292</v>
      </c>
      <c r="B149" s="43" t="s">
        <v>507</v>
      </c>
      <c r="C149" s="45"/>
    </row>
    <row r="150" spans="1:3" s="357" customFormat="1" ht="54">
      <c r="A150" s="99" t="s">
        <v>292</v>
      </c>
      <c r="B150" s="43" t="s">
        <v>41</v>
      </c>
      <c r="C150" s="45" t="s">
        <v>151</v>
      </c>
    </row>
    <row r="151" spans="1:3" s="357" customFormat="1">
      <c r="A151" s="103" t="s">
        <v>332</v>
      </c>
      <c r="B151" s="43" t="s">
        <v>83</v>
      </c>
      <c r="C151" s="45"/>
    </row>
    <row r="152" spans="1:3" s="357" customFormat="1">
      <c r="A152" s="103" t="s">
        <v>332</v>
      </c>
      <c r="B152" s="43" t="s">
        <v>207</v>
      </c>
      <c r="C152" s="45"/>
    </row>
    <row r="153" spans="1:3" s="357" customFormat="1">
      <c r="A153" s="103" t="s">
        <v>332</v>
      </c>
      <c r="B153" s="43" t="s">
        <v>84</v>
      </c>
      <c r="C153" s="45"/>
    </row>
    <row r="154" spans="1:3" s="357" customFormat="1">
      <c r="A154" s="103" t="s">
        <v>332</v>
      </c>
      <c r="B154" s="43" t="s">
        <v>508</v>
      </c>
      <c r="C154" s="45"/>
    </row>
    <row r="155" spans="1:3" s="357" customFormat="1">
      <c r="A155" s="103" t="s">
        <v>332</v>
      </c>
      <c r="B155" s="43" t="s">
        <v>496</v>
      </c>
      <c r="C155" s="45"/>
    </row>
    <row r="156" spans="1:3" s="357" customFormat="1">
      <c r="A156" s="103" t="s">
        <v>332</v>
      </c>
      <c r="B156" s="43" t="s">
        <v>85</v>
      </c>
      <c r="C156" s="45"/>
    </row>
    <row r="157" spans="1:3" s="357" customFormat="1">
      <c r="A157" s="103" t="s">
        <v>332</v>
      </c>
      <c r="B157" s="43" t="s">
        <v>208</v>
      </c>
      <c r="C157" s="45"/>
    </row>
    <row r="158" spans="1:3" s="357" customFormat="1">
      <c r="A158" s="103" t="s">
        <v>332</v>
      </c>
      <c r="B158" s="43" t="s">
        <v>90</v>
      </c>
      <c r="C158" s="45"/>
    </row>
    <row r="159" spans="1:3" s="357" customFormat="1">
      <c r="A159" s="103" t="s">
        <v>332</v>
      </c>
      <c r="B159" s="43" t="s">
        <v>497</v>
      </c>
      <c r="C159" s="45"/>
    </row>
    <row r="160" spans="1:3" s="357" customFormat="1">
      <c r="A160" s="103" t="s">
        <v>332</v>
      </c>
      <c r="B160" s="43" t="s">
        <v>499</v>
      </c>
      <c r="C160" s="45"/>
    </row>
    <row r="161" spans="1:3" s="357" customFormat="1">
      <c r="A161" s="103" t="s">
        <v>332</v>
      </c>
      <c r="B161" s="43" t="s">
        <v>86</v>
      </c>
      <c r="C161" s="45"/>
    </row>
    <row r="162" spans="1:3" s="357" customFormat="1">
      <c r="A162" s="103" t="s">
        <v>332</v>
      </c>
      <c r="B162" s="43" t="s">
        <v>209</v>
      </c>
      <c r="C162" s="45"/>
    </row>
    <row r="163" spans="1:3" s="357" customFormat="1">
      <c r="A163" s="103" t="s">
        <v>332</v>
      </c>
      <c r="B163" s="43" t="s">
        <v>174</v>
      </c>
      <c r="C163" s="45"/>
    </row>
    <row r="164" spans="1:3" s="357" customFormat="1">
      <c r="A164" s="103" t="s">
        <v>332</v>
      </c>
      <c r="B164" s="43" t="s">
        <v>210</v>
      </c>
      <c r="C164" s="45"/>
    </row>
    <row r="165" spans="1:3" s="357" customFormat="1">
      <c r="A165" s="103" t="s">
        <v>332</v>
      </c>
      <c r="B165" s="43" t="s">
        <v>88</v>
      </c>
      <c r="C165" s="45"/>
    </row>
    <row r="166" spans="1:3" s="357" customFormat="1">
      <c r="A166" s="103" t="s">
        <v>332</v>
      </c>
      <c r="B166" s="43" t="s">
        <v>175</v>
      </c>
      <c r="C166" s="45"/>
    </row>
    <row r="167" spans="1:3" s="357" customFormat="1">
      <c r="A167" s="103" t="s">
        <v>332</v>
      </c>
      <c r="B167" s="43" t="s">
        <v>251</v>
      </c>
      <c r="C167" s="45"/>
    </row>
    <row r="168" spans="1:3" s="357" customFormat="1">
      <c r="A168" s="103" t="s">
        <v>332</v>
      </c>
      <c r="B168" s="43" t="s">
        <v>87</v>
      </c>
      <c r="C168" s="45"/>
    </row>
    <row r="169" spans="1:3" s="357" customFormat="1">
      <c r="A169" s="103" t="s">
        <v>332</v>
      </c>
      <c r="B169" s="43" t="s">
        <v>506</v>
      </c>
      <c r="C169" s="45"/>
    </row>
    <row r="170" spans="1:3" s="357" customFormat="1">
      <c r="A170" s="103" t="s">
        <v>332</v>
      </c>
      <c r="B170" s="43" t="s">
        <v>253</v>
      </c>
      <c r="C170" s="45"/>
    </row>
    <row r="171" spans="1:3" s="357" customFormat="1">
      <c r="A171" s="103" t="s">
        <v>332</v>
      </c>
      <c r="B171" s="43" t="s">
        <v>504</v>
      </c>
      <c r="C171" s="45"/>
    </row>
    <row r="172" spans="1:3" s="357" customFormat="1">
      <c r="A172" s="103" t="s">
        <v>332</v>
      </c>
      <c r="B172" s="43" t="s">
        <v>507</v>
      </c>
      <c r="C172" s="45"/>
    </row>
    <row r="173" spans="1:3" s="357" customFormat="1" ht="54">
      <c r="A173" s="103" t="s">
        <v>332</v>
      </c>
      <c r="B173" s="43" t="s">
        <v>41</v>
      </c>
      <c r="C173" s="45" t="s">
        <v>151</v>
      </c>
    </row>
    <row r="174" spans="1:3" s="357" customFormat="1">
      <c r="A174" s="363" t="s">
        <v>358</v>
      </c>
      <c r="B174" s="44" t="s">
        <v>254</v>
      </c>
      <c r="C174" s="45"/>
    </row>
    <row r="175" spans="1:3" s="357" customFormat="1">
      <c r="A175" s="363" t="s">
        <v>358</v>
      </c>
      <c r="B175" s="44" t="s">
        <v>255</v>
      </c>
      <c r="C175" s="45"/>
    </row>
    <row r="176" spans="1:3" s="357" customFormat="1">
      <c r="A176" s="363" t="s">
        <v>358</v>
      </c>
      <c r="B176" s="44" t="s">
        <v>256</v>
      </c>
      <c r="C176" s="45"/>
    </row>
    <row r="177" spans="1:3" s="357" customFormat="1">
      <c r="A177" s="363" t="s">
        <v>358</v>
      </c>
      <c r="B177" s="44" t="s">
        <v>257</v>
      </c>
      <c r="C177" s="45"/>
    </row>
    <row r="178" spans="1:3" s="357" customFormat="1">
      <c r="A178" s="363" t="s">
        <v>358</v>
      </c>
      <c r="B178" s="44" t="s">
        <v>258</v>
      </c>
      <c r="C178" s="45"/>
    </row>
    <row r="179" spans="1:3" s="357" customFormat="1">
      <c r="A179" s="363" t="s">
        <v>358</v>
      </c>
      <c r="B179" s="44" t="s">
        <v>502</v>
      </c>
      <c r="C179" s="45"/>
    </row>
    <row r="180" spans="1:3" s="357" customFormat="1">
      <c r="A180" s="363" t="s">
        <v>358</v>
      </c>
      <c r="B180" s="44" t="s">
        <v>359</v>
      </c>
      <c r="C180" s="45"/>
    </row>
    <row r="181" spans="1:3" s="357" customFormat="1">
      <c r="A181" s="363" t="s">
        <v>358</v>
      </c>
      <c r="B181" s="44" t="s">
        <v>496</v>
      </c>
      <c r="C181" s="45"/>
    </row>
    <row r="182" spans="1:3" s="357" customFormat="1">
      <c r="A182" s="363" t="s">
        <v>358</v>
      </c>
      <c r="B182" s="44" t="s">
        <v>259</v>
      </c>
      <c r="C182" s="45"/>
    </row>
    <row r="183" spans="1:3" s="357" customFormat="1">
      <c r="A183" s="363" t="s">
        <v>358</v>
      </c>
      <c r="B183" s="44" t="s">
        <v>509</v>
      </c>
      <c r="C183" s="45"/>
    </row>
    <row r="184" spans="1:3" s="357" customFormat="1">
      <c r="A184" s="363" t="s">
        <v>358</v>
      </c>
      <c r="B184" s="44" t="s">
        <v>499</v>
      </c>
      <c r="C184" s="45"/>
    </row>
    <row r="185" spans="1:3" s="357" customFormat="1">
      <c r="A185" s="363" t="s">
        <v>358</v>
      </c>
      <c r="B185" s="44" t="s">
        <v>260</v>
      </c>
      <c r="C185" s="45"/>
    </row>
    <row r="186" spans="1:3" s="357" customFormat="1">
      <c r="A186" s="363" t="s">
        <v>358</v>
      </c>
      <c r="B186" s="44" t="s">
        <v>261</v>
      </c>
      <c r="C186" s="45"/>
    </row>
    <row r="187" spans="1:3" s="357" customFormat="1">
      <c r="A187" s="363" t="s">
        <v>358</v>
      </c>
      <c r="B187" s="44" t="s">
        <v>510</v>
      </c>
      <c r="C187" s="45"/>
    </row>
    <row r="188" spans="1:3" s="357" customFormat="1">
      <c r="A188" s="363" t="s">
        <v>358</v>
      </c>
      <c r="B188" s="43" t="s">
        <v>210</v>
      </c>
      <c r="C188" s="45"/>
    </row>
    <row r="189" spans="1:3" s="357" customFormat="1">
      <c r="A189" s="363" t="s">
        <v>358</v>
      </c>
      <c r="B189" s="44" t="s">
        <v>263</v>
      </c>
      <c r="C189" s="45"/>
    </row>
    <row r="190" spans="1:3" s="357" customFormat="1">
      <c r="A190" s="363" t="s">
        <v>358</v>
      </c>
      <c r="B190" s="44" t="s">
        <v>264</v>
      </c>
      <c r="C190" s="45"/>
    </row>
    <row r="191" spans="1:3" s="357" customFormat="1">
      <c r="A191" s="363" t="s">
        <v>358</v>
      </c>
      <c r="B191" s="44" t="s">
        <v>250</v>
      </c>
      <c r="C191" s="45"/>
    </row>
    <row r="192" spans="1:3" s="357" customFormat="1">
      <c r="A192" s="363" t="s">
        <v>358</v>
      </c>
      <c r="B192" s="44" t="s">
        <v>252</v>
      </c>
      <c r="C192" s="45"/>
    </row>
    <row r="193" spans="1:3" s="357" customFormat="1">
      <c r="A193" s="363" t="s">
        <v>358</v>
      </c>
      <c r="B193" s="44" t="s">
        <v>265</v>
      </c>
      <c r="C193" s="45"/>
    </row>
    <row r="194" spans="1:3" s="357" customFormat="1">
      <c r="A194" s="363" t="s">
        <v>358</v>
      </c>
      <c r="B194" s="44" t="s">
        <v>253</v>
      </c>
      <c r="C194" s="45"/>
    </row>
    <row r="195" spans="1:3" s="357" customFormat="1">
      <c r="A195" s="363" t="s">
        <v>358</v>
      </c>
      <c r="B195" s="44" t="s">
        <v>504</v>
      </c>
      <c r="C195" s="45"/>
    </row>
    <row r="196" spans="1:3" s="357" customFormat="1">
      <c r="A196" s="363" t="s">
        <v>358</v>
      </c>
      <c r="B196" s="44" t="s">
        <v>505</v>
      </c>
      <c r="C196" s="45"/>
    </row>
    <row r="197" spans="1:3" s="357" customFormat="1" ht="108">
      <c r="A197" s="363" t="s">
        <v>358</v>
      </c>
      <c r="B197" s="44" t="s">
        <v>266</v>
      </c>
      <c r="C197" s="45" t="s">
        <v>360</v>
      </c>
    </row>
    <row r="198" spans="1:3" s="357" customFormat="1">
      <c r="A198" s="91" t="s">
        <v>42</v>
      </c>
      <c r="B198" s="44" t="s">
        <v>43</v>
      </c>
      <c r="C198" s="45"/>
    </row>
    <row r="199" spans="1:3" s="357" customFormat="1">
      <c r="A199" s="91" t="s">
        <v>42</v>
      </c>
      <c r="B199" s="44" t="s">
        <v>213</v>
      </c>
      <c r="C199" s="45"/>
    </row>
    <row r="200" spans="1:3" s="357" customFormat="1">
      <c r="A200" s="91" t="s">
        <v>59</v>
      </c>
      <c r="B200" s="44" t="s">
        <v>60</v>
      </c>
      <c r="C200" s="45" t="s">
        <v>82</v>
      </c>
    </row>
    <row r="201" spans="1:3" s="357" customFormat="1">
      <c r="A201" s="489" t="s">
        <v>511</v>
      </c>
      <c r="B201" s="44" t="s">
        <v>65</v>
      </c>
      <c r="C201" s="45"/>
    </row>
    <row r="202" spans="1:3" s="357" customFormat="1">
      <c r="A202" s="489" t="s">
        <v>511</v>
      </c>
      <c r="B202" s="44" t="s">
        <v>66</v>
      </c>
      <c r="C202" s="45"/>
    </row>
    <row r="203" spans="1:3" s="357" customFormat="1">
      <c r="A203" s="489" t="s">
        <v>511</v>
      </c>
      <c r="B203" s="46" t="s">
        <v>153</v>
      </c>
      <c r="C203" s="47"/>
    </row>
    <row r="204" spans="1:3" s="357" customFormat="1">
      <c r="A204" s="489" t="s">
        <v>511</v>
      </c>
      <c r="B204" s="44" t="s">
        <v>512</v>
      </c>
      <c r="C204" s="45"/>
    </row>
    <row r="205" spans="1:3" s="357" customFormat="1">
      <c r="A205" s="489" t="s">
        <v>511</v>
      </c>
      <c r="B205" s="44" t="s">
        <v>240</v>
      </c>
      <c r="C205" s="45"/>
    </row>
    <row r="206" spans="1:3" s="357" customFormat="1">
      <c r="A206" s="489" t="s">
        <v>511</v>
      </c>
      <c r="B206" s="46" t="s">
        <v>68</v>
      </c>
      <c r="C206" s="47"/>
    </row>
    <row r="207" spans="1:3" s="357" customFormat="1">
      <c r="A207" s="489" t="s">
        <v>511</v>
      </c>
      <c r="B207" s="44" t="s">
        <v>361</v>
      </c>
      <c r="C207" s="45"/>
    </row>
    <row r="208" spans="1:3" s="357" customFormat="1">
      <c r="A208" s="489" t="s">
        <v>511</v>
      </c>
      <c r="B208" s="44" t="s">
        <v>67</v>
      </c>
      <c r="C208" s="45"/>
    </row>
    <row r="209" spans="1:3" s="357" customFormat="1">
      <c r="A209" s="489" t="s">
        <v>511</v>
      </c>
      <c r="B209" s="46" t="s">
        <v>69</v>
      </c>
      <c r="C209" s="47"/>
    </row>
    <row r="210" spans="1:3" s="357" customFormat="1">
      <c r="A210" s="489" t="s">
        <v>511</v>
      </c>
      <c r="B210" s="46" t="s">
        <v>241</v>
      </c>
      <c r="C210" s="47"/>
    </row>
    <row r="211" spans="1:3" s="357" customFormat="1">
      <c r="A211" s="489" t="s">
        <v>511</v>
      </c>
      <c r="B211" s="46" t="s">
        <v>64</v>
      </c>
      <c r="C211" s="47"/>
    </row>
    <row r="212" spans="1:3" s="357" customFormat="1">
      <c r="A212" s="489" t="s">
        <v>511</v>
      </c>
      <c r="B212" s="46" t="s">
        <v>242</v>
      </c>
      <c r="C212" s="47"/>
    </row>
    <row r="213" spans="1:3" s="357" customFormat="1">
      <c r="A213" s="489" t="s">
        <v>511</v>
      </c>
      <c r="B213" s="46" t="s">
        <v>63</v>
      </c>
      <c r="C213" s="47"/>
    </row>
    <row r="214" spans="1:3" s="357" customFormat="1">
      <c r="A214" s="489" t="s">
        <v>511</v>
      </c>
      <c r="B214" s="46" t="s">
        <v>243</v>
      </c>
      <c r="C214" s="47"/>
    </row>
    <row r="215" spans="1:3" s="357" customFormat="1">
      <c r="A215" s="489" t="s">
        <v>511</v>
      </c>
      <c r="B215" s="46" t="s">
        <v>244</v>
      </c>
      <c r="C215" s="47"/>
    </row>
    <row r="216" spans="1:3" s="357" customFormat="1">
      <c r="A216" s="489" t="s">
        <v>511</v>
      </c>
      <c r="B216" s="46" t="s">
        <v>513</v>
      </c>
      <c r="C216" s="47"/>
    </row>
    <row r="217" spans="1:3" s="357" customFormat="1">
      <c r="A217" s="489" t="s">
        <v>511</v>
      </c>
      <c r="B217" s="48" t="s">
        <v>44</v>
      </c>
      <c r="C217" s="47" t="s">
        <v>31</v>
      </c>
    </row>
    <row r="218" spans="1:3" s="357" customFormat="1">
      <c r="A218" s="489" t="s">
        <v>511</v>
      </c>
      <c r="B218" s="46" t="s">
        <v>514</v>
      </c>
      <c r="C218" s="47" t="s">
        <v>31</v>
      </c>
    </row>
    <row r="219" spans="1:3" s="357" customFormat="1">
      <c r="A219" s="490" t="s">
        <v>515</v>
      </c>
      <c r="B219" s="44" t="s">
        <v>65</v>
      </c>
      <c r="C219" s="45"/>
    </row>
    <row r="220" spans="1:3" s="357" customFormat="1">
      <c r="A220" s="490" t="s">
        <v>515</v>
      </c>
      <c r="B220" s="44" t="s">
        <v>66</v>
      </c>
      <c r="C220" s="45"/>
    </row>
    <row r="221" spans="1:3" s="357" customFormat="1">
      <c r="A221" s="490" t="s">
        <v>515</v>
      </c>
      <c r="B221" s="46" t="s">
        <v>153</v>
      </c>
      <c r="C221" s="47"/>
    </row>
    <row r="222" spans="1:3" s="357" customFormat="1">
      <c r="A222" s="490" t="s">
        <v>515</v>
      </c>
      <c r="B222" s="46" t="s">
        <v>516</v>
      </c>
      <c r="C222" s="47"/>
    </row>
    <row r="223" spans="1:3" s="357" customFormat="1">
      <c r="A223" s="490" t="s">
        <v>515</v>
      </c>
      <c r="B223" s="44" t="s">
        <v>512</v>
      </c>
      <c r="C223" s="45"/>
    </row>
    <row r="224" spans="1:3" s="357" customFormat="1">
      <c r="A224" s="490" t="s">
        <v>515</v>
      </c>
      <c r="B224" s="44" t="s">
        <v>240</v>
      </c>
      <c r="C224" s="45"/>
    </row>
    <row r="225" spans="1:3" s="357" customFormat="1">
      <c r="A225" s="490" t="s">
        <v>515</v>
      </c>
      <c r="B225" s="46" t="s">
        <v>68</v>
      </c>
      <c r="C225" s="47"/>
    </row>
    <row r="226" spans="1:3" s="357" customFormat="1">
      <c r="A226" s="490" t="s">
        <v>515</v>
      </c>
      <c r="B226" s="44" t="s">
        <v>361</v>
      </c>
      <c r="C226" s="45"/>
    </row>
    <row r="227" spans="1:3" s="357" customFormat="1">
      <c r="A227" s="490" t="s">
        <v>515</v>
      </c>
      <c r="B227" s="44" t="s">
        <v>67</v>
      </c>
      <c r="C227" s="45"/>
    </row>
    <row r="228" spans="1:3" s="357" customFormat="1">
      <c r="A228" s="490" t="s">
        <v>515</v>
      </c>
      <c r="B228" s="46" t="s">
        <v>69</v>
      </c>
      <c r="C228" s="47"/>
    </row>
    <row r="229" spans="1:3" s="357" customFormat="1">
      <c r="A229" s="490" t="s">
        <v>515</v>
      </c>
      <c r="B229" s="46" t="s">
        <v>241</v>
      </c>
      <c r="C229" s="47"/>
    </row>
    <row r="230" spans="1:3" s="357" customFormat="1">
      <c r="A230" s="490" t="s">
        <v>515</v>
      </c>
      <c r="B230" s="46" t="s">
        <v>64</v>
      </c>
      <c r="C230" s="47"/>
    </row>
    <row r="231" spans="1:3" s="357" customFormat="1">
      <c r="A231" s="490" t="s">
        <v>515</v>
      </c>
      <c r="B231" s="46" t="s">
        <v>242</v>
      </c>
      <c r="C231" s="47"/>
    </row>
    <row r="232" spans="1:3" s="357" customFormat="1">
      <c r="A232" s="490" t="s">
        <v>515</v>
      </c>
      <c r="B232" s="46" t="s">
        <v>63</v>
      </c>
      <c r="C232" s="47"/>
    </row>
    <row r="233" spans="1:3" s="357" customFormat="1">
      <c r="A233" s="490" t="s">
        <v>515</v>
      </c>
      <c r="B233" s="46" t="s">
        <v>243</v>
      </c>
      <c r="C233" s="47"/>
    </row>
    <row r="234" spans="1:3" s="357" customFormat="1">
      <c r="A234" s="490" t="s">
        <v>515</v>
      </c>
      <c r="B234" s="46" t="s">
        <v>244</v>
      </c>
      <c r="C234" s="47"/>
    </row>
    <row r="235" spans="1:3" s="357" customFormat="1">
      <c r="A235" s="490" t="s">
        <v>515</v>
      </c>
      <c r="B235" s="46" t="s">
        <v>513</v>
      </c>
      <c r="C235" s="47"/>
    </row>
    <row r="236" spans="1:3" s="357" customFormat="1">
      <c r="A236" s="490" t="s">
        <v>515</v>
      </c>
      <c r="B236" s="48" t="s">
        <v>44</v>
      </c>
      <c r="C236" s="47" t="s">
        <v>31</v>
      </c>
    </row>
    <row r="237" spans="1:3" s="357" customFormat="1">
      <c r="A237" s="490" t="s">
        <v>515</v>
      </c>
      <c r="B237" s="46" t="s">
        <v>514</v>
      </c>
      <c r="C237" s="47" t="s">
        <v>31</v>
      </c>
    </row>
    <row r="238" spans="1:3" s="357" customFormat="1">
      <c r="A238" s="363" t="s">
        <v>517</v>
      </c>
      <c r="B238" s="44" t="s">
        <v>65</v>
      </c>
      <c r="C238" s="45"/>
    </row>
    <row r="239" spans="1:3" s="357" customFormat="1">
      <c r="A239" s="363" t="s">
        <v>517</v>
      </c>
      <c r="B239" s="44" t="s">
        <v>66</v>
      </c>
      <c r="C239" s="45"/>
    </row>
    <row r="240" spans="1:3">
      <c r="A240" s="363" t="s">
        <v>517</v>
      </c>
      <c r="B240" s="46" t="s">
        <v>153</v>
      </c>
      <c r="C240" s="47"/>
    </row>
    <row r="241" spans="1:3">
      <c r="A241" s="363" t="s">
        <v>517</v>
      </c>
      <c r="B241" s="46" t="s">
        <v>516</v>
      </c>
      <c r="C241" s="47"/>
    </row>
    <row r="242" spans="1:3">
      <c r="A242" s="363" t="s">
        <v>517</v>
      </c>
      <c r="B242" s="44" t="s">
        <v>512</v>
      </c>
      <c r="C242" s="45"/>
    </row>
    <row r="243" spans="1:3">
      <c r="A243" s="363" t="s">
        <v>517</v>
      </c>
      <c r="B243" s="44" t="s">
        <v>240</v>
      </c>
      <c r="C243" s="45"/>
    </row>
    <row r="244" spans="1:3">
      <c r="A244" s="363" t="s">
        <v>517</v>
      </c>
      <c r="B244" s="46" t="s">
        <v>68</v>
      </c>
      <c r="C244" s="47"/>
    </row>
    <row r="245" spans="1:3">
      <c r="A245" s="363" t="s">
        <v>517</v>
      </c>
      <c r="B245" s="44" t="s">
        <v>361</v>
      </c>
      <c r="C245" s="45"/>
    </row>
    <row r="246" spans="1:3">
      <c r="A246" s="363" t="s">
        <v>517</v>
      </c>
      <c r="B246" s="44" t="s">
        <v>67</v>
      </c>
      <c r="C246" s="45"/>
    </row>
    <row r="247" spans="1:3">
      <c r="A247" s="363" t="s">
        <v>517</v>
      </c>
      <c r="B247" s="46" t="s">
        <v>69</v>
      </c>
      <c r="C247" s="47"/>
    </row>
    <row r="248" spans="1:3">
      <c r="A248" s="363" t="s">
        <v>517</v>
      </c>
      <c r="B248" s="46" t="s">
        <v>241</v>
      </c>
      <c r="C248" s="47"/>
    </row>
    <row r="249" spans="1:3">
      <c r="A249" s="363" t="s">
        <v>517</v>
      </c>
      <c r="B249" s="46" t="s">
        <v>64</v>
      </c>
      <c r="C249" s="47"/>
    </row>
    <row r="250" spans="1:3">
      <c r="A250" s="363" t="s">
        <v>517</v>
      </c>
      <c r="B250" s="46" t="s">
        <v>242</v>
      </c>
      <c r="C250" s="47"/>
    </row>
    <row r="251" spans="1:3">
      <c r="A251" s="363" t="s">
        <v>517</v>
      </c>
      <c r="B251" s="46" t="s">
        <v>63</v>
      </c>
      <c r="C251" s="47"/>
    </row>
    <row r="252" spans="1:3">
      <c r="A252" s="363" t="s">
        <v>517</v>
      </c>
      <c r="B252" s="46" t="s">
        <v>243</v>
      </c>
      <c r="C252" s="47"/>
    </row>
    <row r="253" spans="1:3">
      <c r="A253" s="363" t="s">
        <v>517</v>
      </c>
      <c r="B253" s="46" t="s">
        <v>244</v>
      </c>
      <c r="C253" s="47"/>
    </row>
    <row r="254" spans="1:3">
      <c r="A254" s="363" t="s">
        <v>517</v>
      </c>
      <c r="B254" s="46" t="s">
        <v>513</v>
      </c>
      <c r="C254" s="47"/>
    </row>
    <row r="255" spans="1:3">
      <c r="A255" s="363" t="s">
        <v>517</v>
      </c>
      <c r="B255" s="46" t="s">
        <v>518</v>
      </c>
      <c r="C255" s="47"/>
    </row>
    <row r="256" spans="1:3">
      <c r="A256" s="363" t="s">
        <v>517</v>
      </c>
      <c r="B256" s="48" t="s">
        <v>44</v>
      </c>
      <c r="C256" s="47" t="s">
        <v>31</v>
      </c>
    </row>
    <row r="257" spans="1:3">
      <c r="A257" s="363" t="s">
        <v>517</v>
      </c>
      <c r="B257" s="46" t="s">
        <v>514</v>
      </c>
      <c r="C257" s="47" t="s">
        <v>31</v>
      </c>
    </row>
    <row r="258" spans="1:3" ht="36">
      <c r="A258" s="92" t="s">
        <v>45</v>
      </c>
      <c r="B258" s="50" t="s">
        <v>61</v>
      </c>
      <c r="C258" s="51" t="s">
        <v>94</v>
      </c>
    </row>
    <row r="259" spans="1:3" ht="36">
      <c r="A259" s="93" t="s">
        <v>45</v>
      </c>
      <c r="B259" s="50" t="s">
        <v>62</v>
      </c>
      <c r="C259" s="51" t="s">
        <v>94</v>
      </c>
    </row>
    <row r="260" spans="1:3" ht="36">
      <c r="A260" s="363" t="s">
        <v>519</v>
      </c>
      <c r="B260" s="50" t="s">
        <v>61</v>
      </c>
      <c r="C260" s="51" t="s">
        <v>94</v>
      </c>
    </row>
    <row r="261" spans="1:3" ht="36">
      <c r="A261" s="363" t="s">
        <v>519</v>
      </c>
      <c r="B261" s="50" t="s">
        <v>62</v>
      </c>
      <c r="C261" s="51" t="s">
        <v>94</v>
      </c>
    </row>
    <row r="262" spans="1:3" ht="36">
      <c r="A262" s="363" t="s">
        <v>519</v>
      </c>
      <c r="B262" s="50" t="s">
        <v>520</v>
      </c>
      <c r="C262" s="51" t="s">
        <v>94</v>
      </c>
    </row>
    <row r="263" spans="1:3">
      <c r="A263" s="94" t="s">
        <v>46</v>
      </c>
      <c r="B263" s="50" t="s">
        <v>91</v>
      </c>
      <c r="C263" s="51"/>
    </row>
    <row r="264" spans="1:3">
      <c r="A264" s="94" t="s">
        <v>46</v>
      </c>
      <c r="B264" s="50" t="s">
        <v>92</v>
      </c>
      <c r="C264" s="52" t="s">
        <v>96</v>
      </c>
    </row>
    <row r="265" spans="1:3">
      <c r="A265" s="94" t="s">
        <v>46</v>
      </c>
      <c r="B265" s="50" t="s">
        <v>93</v>
      </c>
      <c r="C265" s="51"/>
    </row>
    <row r="266" spans="1:3">
      <c r="A266" s="94" t="s">
        <v>46</v>
      </c>
      <c r="B266" s="50" t="s">
        <v>47</v>
      </c>
      <c r="C266" s="52" t="s">
        <v>362</v>
      </c>
    </row>
    <row r="267" spans="1:3">
      <c r="A267" s="94" t="s">
        <v>46</v>
      </c>
      <c r="B267" s="50" t="s">
        <v>3</v>
      </c>
      <c r="C267" s="51" t="s">
        <v>362</v>
      </c>
    </row>
    <row r="268" spans="1:3">
      <c r="A268" s="94" t="s">
        <v>46</v>
      </c>
      <c r="B268" s="50" t="s">
        <v>48</v>
      </c>
      <c r="C268" s="51"/>
    </row>
    <row r="269" spans="1:3">
      <c r="A269" s="94" t="s">
        <v>46</v>
      </c>
      <c r="B269" s="49" t="s">
        <v>49</v>
      </c>
      <c r="C269" s="51"/>
    </row>
    <row r="270" spans="1:3">
      <c r="A270" s="94" t="s">
        <v>46</v>
      </c>
      <c r="B270" s="49" t="s">
        <v>4</v>
      </c>
      <c r="C270" s="51"/>
    </row>
    <row r="271" spans="1:3" ht="90">
      <c r="A271" s="95" t="s">
        <v>50</v>
      </c>
      <c r="B271" s="49" t="s">
        <v>51</v>
      </c>
      <c r="C271" s="52" t="s">
        <v>245</v>
      </c>
    </row>
    <row r="272" spans="1:3" ht="54">
      <c r="A272" s="95" t="s">
        <v>50</v>
      </c>
      <c r="B272" s="50" t="s">
        <v>324</v>
      </c>
      <c r="C272" s="52" t="s">
        <v>327</v>
      </c>
    </row>
    <row r="273" spans="1:3" ht="54">
      <c r="A273" s="95" t="s">
        <v>50</v>
      </c>
      <c r="B273" s="50" t="s">
        <v>326</v>
      </c>
      <c r="C273" s="52" t="s">
        <v>328</v>
      </c>
    </row>
    <row r="274" spans="1:3" ht="54">
      <c r="A274" s="95" t="s">
        <v>50</v>
      </c>
      <c r="B274" s="50" t="s">
        <v>325</v>
      </c>
      <c r="C274" s="52" t="s">
        <v>363</v>
      </c>
    </row>
    <row r="275" spans="1:3" ht="54">
      <c r="A275" s="95" t="s">
        <v>50</v>
      </c>
      <c r="B275" s="49" t="s">
        <v>52</v>
      </c>
      <c r="C275" s="52" t="s">
        <v>246</v>
      </c>
    </row>
    <row r="276" spans="1:3" ht="54">
      <c r="A276" s="97" t="s">
        <v>235</v>
      </c>
      <c r="B276" s="49" t="s">
        <v>6</v>
      </c>
      <c r="C276" s="52" t="s">
        <v>247</v>
      </c>
    </row>
    <row r="277" spans="1:3" s="357" customFormat="1">
      <c r="A277" s="97" t="s">
        <v>235</v>
      </c>
      <c r="B277" s="50" t="s">
        <v>152</v>
      </c>
      <c r="C277" s="52" t="s">
        <v>150</v>
      </c>
    </row>
    <row r="278" spans="1:3" s="357" customFormat="1">
      <c r="A278" s="96" t="s">
        <v>235</v>
      </c>
      <c r="B278" s="49" t="s">
        <v>5</v>
      </c>
      <c r="C278" s="52" t="s">
        <v>149</v>
      </c>
    </row>
    <row r="279" spans="1:3" s="357" customFormat="1">
      <c r="A279" s="97" t="s">
        <v>235</v>
      </c>
      <c r="B279" s="50" t="s">
        <v>95</v>
      </c>
      <c r="C279" s="52" t="s">
        <v>96</v>
      </c>
    </row>
    <row r="280" spans="1:3" s="357" customFormat="1">
      <c r="A280" s="97" t="s">
        <v>235</v>
      </c>
      <c r="B280" s="50" t="s">
        <v>342</v>
      </c>
      <c r="C280" s="52" t="s">
        <v>96</v>
      </c>
    </row>
    <row r="281" spans="1:3" s="357" customFormat="1">
      <c r="A281" s="97" t="s">
        <v>235</v>
      </c>
      <c r="B281" s="50" t="s">
        <v>55</v>
      </c>
      <c r="C281" s="52" t="s">
        <v>96</v>
      </c>
    </row>
    <row r="282" spans="1:3" s="357" customFormat="1">
      <c r="A282" s="97" t="s">
        <v>235</v>
      </c>
      <c r="B282" s="49" t="s">
        <v>53</v>
      </c>
      <c r="C282" s="52" t="s">
        <v>96</v>
      </c>
    </row>
    <row r="283" spans="1:3" s="357" customFormat="1">
      <c r="A283" s="97" t="s">
        <v>235</v>
      </c>
      <c r="B283" s="49" t="s">
        <v>54</v>
      </c>
      <c r="C283" s="51" t="s">
        <v>96</v>
      </c>
    </row>
    <row r="284" spans="1:3">
      <c r="A284" s="97" t="s">
        <v>235</v>
      </c>
      <c r="B284" s="49" t="s">
        <v>56</v>
      </c>
      <c r="C284" s="51" t="s">
        <v>96</v>
      </c>
    </row>
    <row r="285" spans="1:3" ht="54">
      <c r="A285" s="363" t="s">
        <v>521</v>
      </c>
      <c r="B285" s="49" t="s">
        <v>6</v>
      </c>
      <c r="C285" s="52" t="s">
        <v>247</v>
      </c>
    </row>
    <row r="286" spans="1:3">
      <c r="A286" s="363" t="s">
        <v>521</v>
      </c>
      <c r="B286" s="50" t="s">
        <v>152</v>
      </c>
      <c r="C286" s="52" t="s">
        <v>150</v>
      </c>
    </row>
    <row r="287" spans="1:3">
      <c r="A287" s="363" t="s">
        <v>521</v>
      </c>
      <c r="B287" s="49" t="s">
        <v>5</v>
      </c>
      <c r="C287" s="52" t="s">
        <v>149</v>
      </c>
    </row>
    <row r="288" spans="1:3">
      <c r="A288" s="363" t="s">
        <v>521</v>
      </c>
      <c r="B288" s="50" t="s">
        <v>95</v>
      </c>
      <c r="C288" s="52" t="s">
        <v>96</v>
      </c>
    </row>
    <row r="289" spans="1:3">
      <c r="A289" s="363" t="s">
        <v>521</v>
      </c>
      <c r="B289" s="50" t="s">
        <v>342</v>
      </c>
      <c r="C289" s="52" t="s">
        <v>96</v>
      </c>
    </row>
    <row r="290" spans="1:3">
      <c r="A290" s="363" t="s">
        <v>521</v>
      </c>
      <c r="B290" s="50" t="s">
        <v>522</v>
      </c>
      <c r="C290" s="52" t="s">
        <v>96</v>
      </c>
    </row>
    <row r="291" spans="1:3">
      <c r="A291" s="363" t="s">
        <v>521</v>
      </c>
      <c r="B291" s="50" t="s">
        <v>55</v>
      </c>
      <c r="C291" s="52" t="s">
        <v>96</v>
      </c>
    </row>
    <row r="292" spans="1:3">
      <c r="A292" s="363" t="s">
        <v>521</v>
      </c>
      <c r="B292" s="49" t="s">
        <v>53</v>
      </c>
      <c r="C292" s="52" t="s">
        <v>96</v>
      </c>
    </row>
    <row r="293" spans="1:3">
      <c r="A293" s="363" t="s">
        <v>521</v>
      </c>
      <c r="B293" s="49" t="s">
        <v>54</v>
      </c>
      <c r="C293" s="51" t="s">
        <v>96</v>
      </c>
    </row>
    <row r="294" spans="1:3">
      <c r="A294" s="363" t="s">
        <v>521</v>
      </c>
      <c r="B294" s="49" t="s">
        <v>56</v>
      </c>
      <c r="C294" s="51" t="s">
        <v>96</v>
      </c>
    </row>
    <row r="295" spans="1:3">
      <c r="A295" s="98" t="s">
        <v>107</v>
      </c>
      <c r="B295" s="53" t="s">
        <v>7</v>
      </c>
      <c r="C295" s="54" t="s">
        <v>57</v>
      </c>
    </row>
    <row r="296" spans="1:3">
      <c r="A296" s="98" t="s">
        <v>107</v>
      </c>
      <c r="B296" s="53" t="s">
        <v>97</v>
      </c>
      <c r="C296" s="54"/>
    </row>
    <row r="297" spans="1:3">
      <c r="A297" s="98" t="s">
        <v>107</v>
      </c>
      <c r="B297" s="53" t="s">
        <v>8</v>
      </c>
      <c r="C297" s="54"/>
    </row>
    <row r="298" spans="1:3" ht="54">
      <c r="A298" s="98" t="s">
        <v>107</v>
      </c>
      <c r="B298" s="53" t="s">
        <v>110</v>
      </c>
      <c r="C298" s="54" t="s">
        <v>364</v>
      </c>
    </row>
    <row r="299" spans="1:3" ht="54">
      <c r="A299" s="98" t="s">
        <v>107</v>
      </c>
      <c r="B299" s="53" t="s">
        <v>108</v>
      </c>
      <c r="C299" s="54" t="s">
        <v>364</v>
      </c>
    </row>
    <row r="300" spans="1:3" ht="54">
      <c r="A300" s="98" t="s">
        <v>107</v>
      </c>
      <c r="B300" s="53" t="s">
        <v>109</v>
      </c>
      <c r="C300" s="54" t="s">
        <v>364</v>
      </c>
    </row>
  </sheetData>
  <sheetProtection autoFilter="0"/>
  <autoFilter ref="A1:C293" xr:uid="{00000000-0009-0000-0000-00000C000000}"/>
  <phoneticPr fontId="12"/>
  <pageMargins left="0.78740157480314965" right="0.78740157480314965" top="0.78740157480314965" bottom="0.78740157480314965" header="0.31496062992125984" footer="0.78740157480314965"/>
  <pageSetup paperSize="9" scale="56" orientation="portrait" r:id="rId1"/>
  <headerFooter scaleWithDoc="0">
    <oddFooter>&amp;R&amp;"ＭＳ ゴシック,標準"&amp;12整理番号：（事務局記入欄）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C0C0C0"/>
  </sheetPr>
  <dimension ref="A1:G26"/>
  <sheetViews>
    <sheetView workbookViewId="0">
      <selection activeCell="A258" sqref="A258:XFD259"/>
    </sheetView>
  </sheetViews>
  <sheetFormatPr defaultRowHeight="18"/>
  <cols>
    <col min="1" max="5" width="11.9140625" customWidth="1"/>
    <col min="6" max="6" width="20.9140625" customWidth="1"/>
    <col min="7" max="7" width="14.4140625" customWidth="1"/>
  </cols>
  <sheetData>
    <row r="1" spans="1:7" ht="78">
      <c r="A1" s="4" t="s">
        <v>169</v>
      </c>
      <c r="B1" s="4" t="s">
        <v>170</v>
      </c>
      <c r="C1" s="4" t="s">
        <v>317</v>
      </c>
      <c r="D1" s="4" t="s">
        <v>319</v>
      </c>
      <c r="E1" s="4" t="s">
        <v>318</v>
      </c>
      <c r="F1" s="4" t="s">
        <v>345</v>
      </c>
      <c r="G1" s="4" t="s">
        <v>171</v>
      </c>
    </row>
    <row r="2" spans="1:7">
      <c r="A2" s="3"/>
      <c r="B2" s="3"/>
      <c r="C2" s="3"/>
      <c r="D2" s="3"/>
      <c r="E2" s="3"/>
      <c r="F2" s="3"/>
    </row>
    <row r="3" spans="1:7">
      <c r="A3" s="3"/>
      <c r="B3" s="3"/>
      <c r="C3" s="3"/>
      <c r="D3" s="3"/>
      <c r="E3" s="3"/>
    </row>
    <row r="4" spans="1:7" ht="90">
      <c r="A4" s="3" t="s">
        <v>191</v>
      </c>
      <c r="B4" s="3" t="s">
        <v>192</v>
      </c>
      <c r="C4" s="3" t="s">
        <v>193</v>
      </c>
      <c r="D4" s="3" t="s">
        <v>193</v>
      </c>
      <c r="E4" s="3" t="s">
        <v>193</v>
      </c>
      <c r="F4" s="3" t="s">
        <v>194</v>
      </c>
      <c r="G4" s="592" t="s">
        <v>602</v>
      </c>
    </row>
    <row r="5" spans="1:7" ht="72">
      <c r="A5" s="3" t="s">
        <v>172</v>
      </c>
      <c r="B5" s="3" t="s">
        <v>154</v>
      </c>
      <c r="C5" s="3" t="s">
        <v>155</v>
      </c>
      <c r="D5" s="3" t="s">
        <v>155</v>
      </c>
      <c r="E5" s="3" t="s">
        <v>155</v>
      </c>
      <c r="F5" s="3" t="s">
        <v>156</v>
      </c>
      <c r="G5" s="592" t="s">
        <v>603</v>
      </c>
    </row>
    <row r="6" spans="1:7">
      <c r="A6" s="3" t="s">
        <v>157</v>
      </c>
      <c r="B6" s="3" t="s">
        <v>158</v>
      </c>
      <c r="C6" s="3" t="s">
        <v>196</v>
      </c>
      <c r="D6" s="3" t="s">
        <v>196</v>
      </c>
      <c r="E6" s="3" t="s">
        <v>196</v>
      </c>
      <c r="F6" s="3" t="s">
        <v>556</v>
      </c>
    </row>
    <row r="7" spans="1:7">
      <c r="A7" s="3" t="s">
        <v>176</v>
      </c>
      <c r="B7" s="3" t="s">
        <v>557</v>
      </c>
      <c r="C7" s="3" t="s">
        <v>173</v>
      </c>
      <c r="D7" s="3" t="s">
        <v>173</v>
      </c>
      <c r="E7" s="3" t="s">
        <v>173</v>
      </c>
      <c r="F7" s="3" t="s">
        <v>159</v>
      </c>
    </row>
    <row r="8" spans="1:7">
      <c r="A8" s="3" t="s">
        <v>197</v>
      </c>
      <c r="B8" s="3" t="s">
        <v>558</v>
      </c>
      <c r="C8" s="3" t="s">
        <v>559</v>
      </c>
      <c r="D8" s="3" t="s">
        <v>559</v>
      </c>
      <c r="E8" s="3" t="s">
        <v>559</v>
      </c>
      <c r="F8" s="3" t="s">
        <v>560</v>
      </c>
    </row>
    <row r="9" spans="1:7">
      <c r="A9" s="3" t="s">
        <v>561</v>
      </c>
      <c r="C9" s="3"/>
      <c r="E9" s="3"/>
      <c r="F9" s="3" t="s">
        <v>562</v>
      </c>
    </row>
    <row r="10" spans="1:7">
      <c r="B10" s="3"/>
      <c r="C10" s="3"/>
      <c r="E10" s="3"/>
      <c r="F10" s="3" t="s">
        <v>161</v>
      </c>
    </row>
    <row r="11" spans="1:7">
      <c r="A11" s="3"/>
      <c r="B11" s="3"/>
      <c r="C11" s="3"/>
      <c r="E11" s="3"/>
      <c r="F11" s="3" t="s">
        <v>162</v>
      </c>
    </row>
    <row r="12" spans="1:7">
      <c r="A12" s="3" t="s">
        <v>563</v>
      </c>
      <c r="B12" s="3" t="s">
        <v>564</v>
      </c>
      <c r="C12" s="3"/>
      <c r="E12" s="3"/>
      <c r="F12" s="3" t="s">
        <v>565</v>
      </c>
    </row>
    <row r="13" spans="1:7">
      <c r="A13" s="3" t="s">
        <v>566</v>
      </c>
      <c r="B13" s="3" t="s">
        <v>566</v>
      </c>
      <c r="C13" s="3"/>
      <c r="E13" s="3"/>
      <c r="F13" s="3" t="s">
        <v>163</v>
      </c>
    </row>
    <row r="14" spans="1:7">
      <c r="A14" s="3" t="s">
        <v>567</v>
      </c>
      <c r="B14" s="3" t="s">
        <v>568</v>
      </c>
      <c r="C14" s="3"/>
      <c r="E14" s="3"/>
      <c r="F14" s="3" t="s">
        <v>164</v>
      </c>
    </row>
    <row r="15" spans="1:7">
      <c r="A15" s="3" t="s">
        <v>569</v>
      </c>
      <c r="B15" s="3" t="s">
        <v>570</v>
      </c>
      <c r="C15" s="3"/>
      <c r="E15" s="3"/>
      <c r="F15" s="3" t="s">
        <v>165</v>
      </c>
    </row>
    <row r="16" spans="1:7">
      <c r="A16" s="3" t="s">
        <v>570</v>
      </c>
      <c r="B16" s="3"/>
      <c r="C16" s="3"/>
      <c r="E16" s="3"/>
      <c r="F16" s="3" t="s">
        <v>166</v>
      </c>
    </row>
    <row r="17" spans="1:6">
      <c r="A17" s="3"/>
      <c r="B17" s="3"/>
      <c r="C17" s="3"/>
      <c r="E17" s="3"/>
      <c r="F17" s="3" t="s">
        <v>167</v>
      </c>
    </row>
    <row r="18" spans="1:6">
      <c r="A18" s="3"/>
      <c r="B18" s="3"/>
      <c r="C18" s="3"/>
      <c r="E18" s="3"/>
      <c r="F18" s="4" t="s">
        <v>168</v>
      </c>
    </row>
    <row r="19" spans="1:6" ht="39">
      <c r="A19" s="4"/>
      <c r="B19" s="4"/>
      <c r="C19" s="4"/>
      <c r="E19" s="3"/>
      <c r="F19" s="4" t="s">
        <v>571</v>
      </c>
    </row>
    <row r="20" spans="1:6">
      <c r="A20" s="4"/>
      <c r="B20" s="4" t="s">
        <v>572</v>
      </c>
      <c r="C20" s="4"/>
      <c r="D20" s="3"/>
      <c r="E20" s="4"/>
      <c r="F20" s="104" t="s">
        <v>572</v>
      </c>
    </row>
    <row r="21" spans="1:6">
      <c r="B21" s="4">
        <v>500</v>
      </c>
      <c r="F21" s="104">
        <v>300</v>
      </c>
    </row>
    <row r="22" spans="1:6">
      <c r="B22" s="551">
        <v>1000</v>
      </c>
      <c r="F22" s="104">
        <v>500</v>
      </c>
    </row>
    <row r="23" spans="1:6">
      <c r="B23" s="552">
        <v>2000</v>
      </c>
      <c r="F23" s="105">
        <v>1000</v>
      </c>
    </row>
    <row r="24" spans="1:6">
      <c r="B24" s="552">
        <v>4000</v>
      </c>
      <c r="F24" s="106">
        <v>2000</v>
      </c>
    </row>
    <row r="25" spans="1:6">
      <c r="F25" s="106">
        <v>4000</v>
      </c>
    </row>
    <row r="26" spans="1:6">
      <c r="F26" s="106"/>
    </row>
  </sheetData>
  <phoneticPr fontId="12"/>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3A3E4-A6B8-451C-A5DC-EBC6EE21BB3A}">
  <sheetPr>
    <tabColor rgb="FFCCFFFF"/>
    <pageSetUpPr fitToPage="1"/>
  </sheetPr>
  <dimension ref="A1:T73"/>
  <sheetViews>
    <sheetView view="pageBreakPreview" zoomScale="75" zoomScaleNormal="80" zoomScaleSheetLayoutView="75" workbookViewId="0">
      <selection activeCell="G45" sqref="G45:G55"/>
    </sheetView>
  </sheetViews>
  <sheetFormatPr defaultColWidth="9" defaultRowHeight="13"/>
  <cols>
    <col min="1" max="1" width="5.83203125" style="3" customWidth="1"/>
    <col min="2" max="2" width="19.58203125" style="3" customWidth="1"/>
    <col min="3" max="3" width="22.33203125" style="3" customWidth="1"/>
    <col min="4" max="4" width="11.25" style="3" customWidth="1"/>
    <col min="5" max="5" width="22.33203125" style="3" customWidth="1"/>
    <col min="6" max="6" width="24" style="3" customWidth="1"/>
    <col min="7" max="7" width="7.75" style="3" customWidth="1"/>
    <col min="8" max="8" width="8.58203125" style="3" customWidth="1"/>
    <col min="9" max="9" width="12.83203125" style="3" customWidth="1"/>
    <col min="10" max="10" width="8.5" style="3" customWidth="1"/>
    <col min="11" max="11" width="3.08203125" style="3" customWidth="1"/>
    <col min="12" max="12" width="11.33203125" style="3" customWidth="1"/>
    <col min="13" max="13" width="62.5" style="3" customWidth="1"/>
    <col min="14" max="14" width="60.58203125" style="3" customWidth="1"/>
    <col min="15" max="15" width="17.58203125" style="3" hidden="1" customWidth="1"/>
    <col min="16" max="16" width="17.58203125" style="3" customWidth="1"/>
    <col min="17" max="20" width="9" style="3" customWidth="1"/>
    <col min="21" max="16384" width="9" style="3"/>
  </cols>
  <sheetData>
    <row r="1" spans="1:15" ht="17.5" customHeight="1">
      <c r="A1" s="3" t="s">
        <v>537</v>
      </c>
    </row>
    <row r="2" spans="1:15" ht="22" customHeight="1">
      <c r="A2" s="346" t="s">
        <v>580</v>
      </c>
      <c r="B2" s="122"/>
    </row>
    <row r="3" spans="1:15" ht="29.25" customHeight="1">
      <c r="A3" s="123" t="s">
        <v>581</v>
      </c>
      <c r="B3" s="122"/>
      <c r="L3" s="124"/>
      <c r="M3" s="124"/>
    </row>
    <row r="4" spans="1:15" s="124" customFormat="1" ht="58.5" customHeight="1">
      <c r="A4" s="618" t="s">
        <v>582</v>
      </c>
      <c r="B4" s="618"/>
      <c r="C4" s="618"/>
      <c r="D4" s="618"/>
      <c r="E4" s="618"/>
      <c r="F4" s="618"/>
      <c r="G4" s="618"/>
      <c r="H4" s="618"/>
      <c r="I4" s="618"/>
      <c r="J4" s="618"/>
    </row>
    <row r="5" spans="1:15" s="124" customFormat="1" ht="21" customHeight="1">
      <c r="A5" s="560"/>
      <c r="B5" s="560"/>
      <c r="C5" s="560"/>
      <c r="D5" s="560"/>
      <c r="E5" s="560"/>
      <c r="F5" s="560"/>
      <c r="G5" s="560"/>
      <c r="H5" s="689" t="s">
        <v>583</v>
      </c>
      <c r="I5" s="689"/>
      <c r="J5" s="689"/>
      <c r="L5" s="42" t="s">
        <v>584</v>
      </c>
    </row>
    <row r="6" spans="1:15" s="124" customFormat="1" ht="21" customHeight="1">
      <c r="A6" s="492"/>
      <c r="B6" s="690"/>
      <c r="C6" s="690"/>
      <c r="D6" s="690"/>
      <c r="E6" s="690"/>
      <c r="F6" s="690"/>
      <c r="G6" s="690"/>
      <c r="H6" s="690"/>
      <c r="I6" s="690"/>
      <c r="J6" s="690"/>
    </row>
    <row r="7" spans="1:15" s="124" customFormat="1" ht="36" customHeight="1">
      <c r="A7" s="491"/>
      <c r="B7" s="698" t="s">
        <v>585</v>
      </c>
      <c r="C7" s="698"/>
      <c r="D7" s="698"/>
      <c r="E7" s="698"/>
      <c r="F7" s="122"/>
      <c r="G7" s="122"/>
      <c r="H7" s="122"/>
      <c r="I7" s="122"/>
    </row>
    <row r="8" spans="1:15" s="124" customFormat="1" ht="45" customHeight="1">
      <c r="A8" s="492"/>
      <c r="B8" s="690" t="s">
        <v>586</v>
      </c>
      <c r="C8" s="690"/>
      <c r="D8" s="690"/>
      <c r="E8" s="690"/>
      <c r="F8" s="690"/>
      <c r="G8" s="690"/>
      <c r="H8" s="690"/>
      <c r="I8" s="690"/>
      <c r="J8" s="690"/>
    </row>
    <row r="9" spans="1:15" s="124" customFormat="1" ht="12.75" customHeight="1">
      <c r="A9" s="619"/>
      <c r="B9" s="619"/>
      <c r="C9" s="619"/>
      <c r="D9" s="619"/>
      <c r="E9" s="619"/>
      <c r="F9" s="619"/>
      <c r="G9" s="619"/>
      <c r="H9" s="619"/>
      <c r="I9" s="619"/>
      <c r="J9" s="619"/>
    </row>
    <row r="10" spans="1:15" ht="57.75" customHeight="1">
      <c r="A10" s="620" t="s">
        <v>524</v>
      </c>
      <c r="B10" s="620"/>
      <c r="C10" s="621" t="s">
        <v>171</v>
      </c>
      <c r="D10" s="621"/>
      <c r="E10" s="621"/>
      <c r="F10" s="519" t="s">
        <v>13</v>
      </c>
      <c r="G10" s="622"/>
      <c r="H10" s="622"/>
      <c r="I10" s="622"/>
      <c r="J10" s="622"/>
      <c r="K10" s="129"/>
    </row>
    <row r="11" spans="1:15" ht="36" customHeight="1">
      <c r="A11" s="664" t="s">
        <v>587</v>
      </c>
      <c r="B11" s="128" t="s">
        <v>218</v>
      </c>
      <c r="C11" s="520"/>
      <c r="D11" s="519" t="s">
        <v>410</v>
      </c>
      <c r="E11" s="520"/>
      <c r="F11" s="628"/>
      <c r="G11" s="629"/>
      <c r="H11" s="629"/>
      <c r="I11" s="629"/>
      <c r="J11" s="630"/>
      <c r="K11" s="130"/>
      <c r="L11" s="623" t="s">
        <v>588</v>
      </c>
      <c r="M11" s="623"/>
    </row>
    <row r="12" spans="1:15" ht="12" customHeight="1">
      <c r="A12" s="665"/>
      <c r="B12" s="667" t="s">
        <v>322</v>
      </c>
      <c r="C12" s="521" t="s">
        <v>36</v>
      </c>
      <c r="D12" s="631" t="s">
        <v>468</v>
      </c>
      <c r="E12" s="632"/>
      <c r="F12" s="632"/>
      <c r="G12" s="632"/>
      <c r="H12" s="632"/>
      <c r="I12" s="632"/>
      <c r="J12" s="633"/>
      <c r="K12" s="130"/>
      <c r="L12" s="623"/>
      <c r="M12" s="623"/>
      <c r="O12" s="4"/>
    </row>
    <row r="13" spans="1:15" ht="33.75" customHeight="1">
      <c r="A13" s="665"/>
      <c r="B13" s="668"/>
      <c r="C13" s="119"/>
      <c r="D13" s="634"/>
      <c r="E13" s="635"/>
      <c r="F13" s="635"/>
      <c r="G13" s="635"/>
      <c r="H13" s="635"/>
      <c r="I13" s="635"/>
      <c r="J13" s="636"/>
      <c r="K13" s="130"/>
      <c r="L13" s="623"/>
      <c r="M13" s="623"/>
      <c r="N13" s="562"/>
      <c r="O13" s="4"/>
    </row>
    <row r="14" spans="1:15" ht="33.75" customHeight="1">
      <c r="A14" s="665"/>
      <c r="B14" s="669" t="s">
        <v>467</v>
      </c>
      <c r="C14" s="520"/>
      <c r="D14" s="519" t="s">
        <v>410</v>
      </c>
      <c r="E14" s="520"/>
      <c r="F14" s="628"/>
      <c r="G14" s="629"/>
      <c r="H14" s="629"/>
      <c r="I14" s="629"/>
      <c r="J14" s="630"/>
      <c r="K14" s="130"/>
      <c r="L14" s="623"/>
      <c r="M14" s="623"/>
      <c r="N14" s="562"/>
      <c r="O14" s="4"/>
    </row>
    <row r="15" spans="1:15" ht="12" customHeight="1">
      <c r="A15" s="665"/>
      <c r="B15" s="670"/>
      <c r="C15" s="521" t="s">
        <v>36</v>
      </c>
      <c r="D15" s="631" t="s">
        <v>468</v>
      </c>
      <c r="E15" s="632"/>
      <c r="F15" s="632"/>
      <c r="G15" s="632"/>
      <c r="H15" s="632"/>
      <c r="I15" s="631" t="s">
        <v>469</v>
      </c>
      <c r="J15" s="633"/>
      <c r="K15" s="130"/>
      <c r="L15" s="623"/>
      <c r="M15" s="623"/>
      <c r="N15" s="562"/>
      <c r="O15" s="4"/>
    </row>
    <row r="16" spans="1:15" ht="33.75" customHeight="1">
      <c r="A16" s="665"/>
      <c r="B16" s="671"/>
      <c r="C16" s="563"/>
      <c r="D16" s="634"/>
      <c r="E16" s="635"/>
      <c r="F16" s="635"/>
      <c r="G16" s="635"/>
      <c r="H16" s="635"/>
      <c r="I16" s="634"/>
      <c r="J16" s="636"/>
      <c r="K16" s="130"/>
      <c r="L16" s="623"/>
      <c r="M16" s="623"/>
      <c r="N16" s="562"/>
      <c r="O16" s="4"/>
    </row>
    <row r="17" spans="1:20" ht="18" hidden="1" customHeight="1">
      <c r="A17" s="665"/>
      <c r="B17" s="564" t="s">
        <v>214</v>
      </c>
      <c r="C17" s="637"/>
      <c r="D17" s="638"/>
      <c r="E17" s="638"/>
      <c r="F17" s="638"/>
      <c r="G17" s="638"/>
      <c r="H17" s="638"/>
      <c r="I17" s="638"/>
      <c r="J17" s="639"/>
      <c r="K17" s="130"/>
      <c r="L17" s="562"/>
      <c r="M17" s="562"/>
      <c r="N17" s="562"/>
      <c r="O17" s="4"/>
    </row>
    <row r="18" spans="1:20" ht="35.25" customHeight="1">
      <c r="A18" s="665"/>
      <c r="B18" s="561" t="s">
        <v>589</v>
      </c>
      <c r="C18" s="640"/>
      <c r="D18" s="641"/>
      <c r="E18" s="641"/>
      <c r="F18" s="641"/>
      <c r="G18" s="641"/>
      <c r="H18" s="641"/>
      <c r="I18" s="641"/>
      <c r="J18" s="642"/>
      <c r="K18" s="130"/>
      <c r="L18" s="562"/>
      <c r="M18" s="562"/>
      <c r="N18" s="562"/>
      <c r="O18" s="4"/>
    </row>
    <row r="19" spans="1:20" ht="35.25" customHeight="1">
      <c r="A19" s="665"/>
      <c r="B19" s="128" t="s">
        <v>411</v>
      </c>
      <c r="C19" s="643"/>
      <c r="D19" s="643"/>
      <c r="E19" s="643"/>
      <c r="F19" s="643"/>
      <c r="G19" s="643"/>
      <c r="H19" s="643"/>
      <c r="I19" s="643"/>
      <c r="J19" s="643"/>
      <c r="K19" s="130"/>
      <c r="L19" s="562"/>
      <c r="M19" s="562"/>
      <c r="N19" s="562"/>
    </row>
    <row r="20" spans="1:20" ht="35.25" customHeight="1">
      <c r="A20" s="665"/>
      <c r="B20" s="128" t="s">
        <v>2</v>
      </c>
      <c r="C20" s="643"/>
      <c r="D20" s="643"/>
      <c r="E20" s="643"/>
      <c r="F20" s="643"/>
      <c r="G20" s="643"/>
      <c r="H20" s="643"/>
      <c r="I20" s="643"/>
      <c r="J20" s="643"/>
      <c r="K20" s="130"/>
    </row>
    <row r="21" spans="1:20" ht="35.25" customHeight="1">
      <c r="A21" s="666"/>
      <c r="B21" s="135" t="s">
        <v>590</v>
      </c>
      <c r="C21" s="640"/>
      <c r="D21" s="644"/>
      <c r="E21" s="644"/>
      <c r="F21" s="644"/>
      <c r="G21" s="644"/>
      <c r="H21" s="644"/>
      <c r="I21" s="644"/>
      <c r="J21" s="645"/>
      <c r="K21" s="130"/>
    </row>
    <row r="22" spans="1:20" ht="35.25" customHeight="1">
      <c r="A22" s="672" t="s">
        <v>591</v>
      </c>
      <c r="B22" s="135" t="s">
        <v>592</v>
      </c>
      <c r="C22" s="640"/>
      <c r="D22" s="644"/>
      <c r="E22" s="691"/>
      <c r="F22" s="692"/>
      <c r="G22" s="692"/>
      <c r="H22" s="692"/>
      <c r="I22" s="692"/>
      <c r="J22" s="693"/>
      <c r="K22" s="130"/>
    </row>
    <row r="23" spans="1:20" ht="35.25" customHeight="1">
      <c r="A23" s="672"/>
      <c r="B23" s="136" t="s">
        <v>525</v>
      </c>
      <c r="C23" s="646"/>
      <c r="D23" s="647"/>
      <c r="E23" s="565" t="s">
        <v>593</v>
      </c>
      <c r="F23" s="566"/>
      <c r="G23" s="694" t="s">
        <v>594</v>
      </c>
      <c r="H23" s="695"/>
      <c r="I23" s="696"/>
      <c r="J23" s="697"/>
      <c r="K23" s="5"/>
    </row>
    <row r="24" spans="1:20" ht="35.25" customHeight="1">
      <c r="A24" s="673"/>
      <c r="B24" s="567" t="s">
        <v>595</v>
      </c>
      <c r="C24" s="648"/>
      <c r="D24" s="649"/>
      <c r="E24" s="565" t="s">
        <v>596</v>
      </c>
      <c r="F24" s="640"/>
      <c r="G24" s="674"/>
      <c r="H24" s="674"/>
      <c r="I24" s="674"/>
      <c r="J24" s="675"/>
      <c r="K24" s="5"/>
    </row>
    <row r="25" spans="1:20" ht="23.15" customHeight="1">
      <c r="A25" s="650" t="s">
        <v>597</v>
      </c>
      <c r="B25" s="568" t="s">
        <v>214</v>
      </c>
      <c r="C25" s="686"/>
      <c r="D25" s="686"/>
      <c r="E25" s="686"/>
      <c r="F25" s="686"/>
      <c r="G25" s="686"/>
      <c r="H25" s="686"/>
      <c r="I25" s="686"/>
      <c r="J25" s="686"/>
    </row>
    <row r="26" spans="1:20" ht="55.5" customHeight="1">
      <c r="A26" s="650"/>
      <c r="B26" s="569" t="s">
        <v>471</v>
      </c>
      <c r="C26" s="687"/>
      <c r="D26" s="687"/>
      <c r="E26" s="687"/>
      <c r="F26" s="687"/>
      <c r="G26" s="687"/>
      <c r="H26" s="687"/>
      <c r="I26" s="687"/>
      <c r="J26" s="687"/>
      <c r="L26" s="699" t="s">
        <v>598</v>
      </c>
      <c r="M26" s="700"/>
      <c r="N26" s="700"/>
    </row>
    <row r="27" spans="1:20" ht="18">
      <c r="A27" s="650"/>
      <c r="B27" s="722" t="s">
        <v>599</v>
      </c>
      <c r="C27" s="522" t="s">
        <v>34</v>
      </c>
      <c r="D27" s="523"/>
      <c r="E27" s="524" t="s">
        <v>35</v>
      </c>
      <c r="F27" s="628" t="s">
        <v>37</v>
      </c>
      <c r="G27" s="723"/>
      <c r="H27" s="525" t="s">
        <v>552</v>
      </c>
      <c r="I27" s="526" t="s">
        <v>553</v>
      </c>
      <c r="J27" s="527"/>
    </row>
    <row r="28" spans="1:20" ht="36" customHeight="1">
      <c r="A28" s="650"/>
      <c r="B28" s="722"/>
      <c r="C28" s="528" t="str">
        <f>IF(MIN(C29:C43),MIN(C29:C43),"自動入力")</f>
        <v>自動入力</v>
      </c>
      <c r="D28" s="523" t="s">
        <v>11</v>
      </c>
      <c r="E28" s="529" t="str">
        <f>IF(MAX(E29:E43),MAX(E29:E43),"自動入力")</f>
        <v>自動入力</v>
      </c>
      <c r="F28" s="682" t="str">
        <f>IF(F29="","自動入力",F29)</f>
        <v>自動入力</v>
      </c>
      <c r="G28" s="683"/>
      <c r="H28" s="530" t="str">
        <f>IF(H29="","自動入力","("&amp;H29)</f>
        <v>自動入力</v>
      </c>
      <c r="I28" s="531" t="str">
        <f>IF(I29="","自動入力",I29&amp;")")</f>
        <v>自動入力</v>
      </c>
      <c r="J28" s="341">
        <f>IF(ISBLANK(F30:F43),"",COUNTA(F30:F43))</f>
        <v>0</v>
      </c>
      <c r="L28" s="701" t="s">
        <v>373</v>
      </c>
      <c r="M28" s="702"/>
      <c r="N28" s="702"/>
    </row>
    <row r="29" spans="1:20" ht="18.25" customHeight="1">
      <c r="A29" s="650"/>
      <c r="B29" s="722"/>
      <c r="C29" s="532"/>
      <c r="D29" s="570" t="s">
        <v>179</v>
      </c>
      <c r="E29" s="533"/>
      <c r="F29" s="684"/>
      <c r="G29" s="685"/>
      <c r="H29" s="107"/>
      <c r="I29" s="688"/>
      <c r="J29" s="686"/>
      <c r="K29" s="5">
        <v>1</v>
      </c>
      <c r="L29" s="703" t="s">
        <v>472</v>
      </c>
      <c r="M29" s="704"/>
      <c r="N29" s="704"/>
      <c r="O29" s="571" t="s">
        <v>572</v>
      </c>
      <c r="P29" s="4"/>
      <c r="Q29" s="4"/>
      <c r="R29" s="4"/>
      <c r="S29" s="4"/>
      <c r="T29" s="4"/>
    </row>
    <row r="30" spans="1:20" ht="18.25" customHeight="1">
      <c r="A30" s="650"/>
      <c r="B30" s="722"/>
      <c r="C30" s="534"/>
      <c r="D30" s="572" t="s">
        <v>179</v>
      </c>
      <c r="E30" s="535"/>
      <c r="F30" s="624"/>
      <c r="G30" s="625"/>
      <c r="H30" s="536"/>
      <c r="I30" s="626"/>
      <c r="J30" s="627"/>
      <c r="K30" s="5">
        <v>2</v>
      </c>
      <c r="L30" s="704"/>
      <c r="M30" s="704"/>
      <c r="N30" s="704"/>
      <c r="O30" s="571">
        <v>500</v>
      </c>
      <c r="P30" s="4"/>
      <c r="Q30" s="4"/>
      <c r="R30" s="4"/>
      <c r="S30" s="4"/>
      <c r="T30" s="4"/>
    </row>
    <row r="31" spans="1:20" ht="18.25" customHeight="1">
      <c r="A31" s="650"/>
      <c r="B31" s="722"/>
      <c r="C31" s="534"/>
      <c r="D31" s="572" t="s">
        <v>11</v>
      </c>
      <c r="E31" s="535"/>
      <c r="F31" s="624"/>
      <c r="G31" s="625"/>
      <c r="H31" s="536"/>
      <c r="I31" s="626"/>
      <c r="J31" s="627"/>
      <c r="K31" s="5">
        <v>3</v>
      </c>
      <c r="L31" s="704"/>
      <c r="M31" s="704"/>
      <c r="N31" s="704"/>
      <c r="O31" s="573">
        <v>1000</v>
      </c>
      <c r="P31" s="4"/>
      <c r="Q31" s="4"/>
      <c r="R31" s="4"/>
      <c r="S31" s="4"/>
      <c r="T31" s="4"/>
    </row>
    <row r="32" spans="1:20" ht="18.25" customHeight="1">
      <c r="A32" s="650"/>
      <c r="B32" s="722"/>
      <c r="C32" s="534"/>
      <c r="D32" s="572" t="s">
        <v>11</v>
      </c>
      <c r="E32" s="535"/>
      <c r="F32" s="624"/>
      <c r="G32" s="625"/>
      <c r="H32" s="536"/>
      <c r="I32" s="626"/>
      <c r="J32" s="627"/>
      <c r="K32" s="5">
        <v>4</v>
      </c>
      <c r="L32" s="704"/>
      <c r="M32" s="704"/>
      <c r="N32" s="704"/>
      <c r="O32" s="574">
        <v>2000</v>
      </c>
    </row>
    <row r="33" spans="1:20" ht="18.25" customHeight="1">
      <c r="A33" s="650"/>
      <c r="B33" s="722"/>
      <c r="C33" s="534"/>
      <c r="D33" s="572" t="s">
        <v>11</v>
      </c>
      <c r="E33" s="535"/>
      <c r="F33" s="624"/>
      <c r="G33" s="625"/>
      <c r="H33" s="536"/>
      <c r="I33" s="626"/>
      <c r="J33" s="627"/>
      <c r="K33" s="5">
        <v>5</v>
      </c>
      <c r="L33" s="704"/>
      <c r="M33" s="704"/>
      <c r="N33" s="704"/>
      <c r="O33" s="4"/>
    </row>
    <row r="34" spans="1:20" ht="18.25" customHeight="1">
      <c r="A34" s="650"/>
      <c r="B34" s="722"/>
      <c r="C34" s="534"/>
      <c r="D34" s="572" t="s">
        <v>11</v>
      </c>
      <c r="E34" s="535"/>
      <c r="F34" s="624"/>
      <c r="G34" s="625"/>
      <c r="H34" s="536"/>
      <c r="I34" s="626"/>
      <c r="J34" s="627"/>
      <c r="K34" s="5">
        <v>6</v>
      </c>
      <c r="L34" s="704"/>
      <c r="M34" s="704"/>
      <c r="N34" s="704"/>
      <c r="O34" s="4"/>
      <c r="P34" s="4"/>
      <c r="Q34" s="4"/>
      <c r="R34" s="4"/>
      <c r="S34" s="4"/>
      <c r="T34" s="4"/>
    </row>
    <row r="35" spans="1:20" ht="18.25" customHeight="1">
      <c r="A35" s="650"/>
      <c r="B35" s="722"/>
      <c r="C35" s="534"/>
      <c r="D35" s="572" t="s">
        <v>11</v>
      </c>
      <c r="E35" s="535"/>
      <c r="F35" s="624"/>
      <c r="G35" s="625"/>
      <c r="H35" s="536"/>
      <c r="I35" s="626"/>
      <c r="J35" s="627"/>
      <c r="K35" s="5">
        <v>7</v>
      </c>
      <c r="L35" s="704"/>
      <c r="M35" s="704"/>
      <c r="N35" s="704"/>
      <c r="O35" s="4"/>
      <c r="P35" s="4"/>
      <c r="Q35" s="4"/>
      <c r="R35" s="4"/>
      <c r="S35" s="4"/>
      <c r="T35" s="4"/>
    </row>
    <row r="36" spans="1:20" ht="18.25" customHeight="1">
      <c r="A36" s="650"/>
      <c r="B36" s="722"/>
      <c r="C36" s="534"/>
      <c r="D36" s="572" t="s">
        <v>11</v>
      </c>
      <c r="E36" s="535"/>
      <c r="F36" s="624"/>
      <c r="G36" s="663"/>
      <c r="H36" s="536"/>
      <c r="I36" s="626"/>
      <c r="J36" s="627"/>
      <c r="K36" s="5">
        <v>8</v>
      </c>
      <c r="L36" s="4"/>
      <c r="M36" s="4"/>
      <c r="N36" s="4"/>
      <c r="O36" s="4"/>
      <c r="P36" s="4"/>
      <c r="Q36" s="4"/>
      <c r="R36" s="4"/>
      <c r="S36" s="4"/>
      <c r="T36" s="4"/>
    </row>
    <row r="37" spans="1:20" ht="18.25" customHeight="1">
      <c r="A37" s="650"/>
      <c r="B37" s="722"/>
      <c r="C37" s="534"/>
      <c r="D37" s="572" t="s">
        <v>11</v>
      </c>
      <c r="E37" s="535"/>
      <c r="F37" s="624"/>
      <c r="G37" s="663"/>
      <c r="H37" s="536"/>
      <c r="I37" s="626"/>
      <c r="J37" s="627"/>
      <c r="K37" s="5">
        <v>9</v>
      </c>
      <c r="L37" s="4"/>
      <c r="M37" s="4"/>
      <c r="N37" s="4"/>
      <c r="O37" s="4"/>
      <c r="P37" s="4"/>
      <c r="Q37" s="4"/>
      <c r="R37" s="4"/>
      <c r="S37" s="4"/>
      <c r="T37" s="4"/>
    </row>
    <row r="38" spans="1:20" ht="18.25" customHeight="1">
      <c r="A38" s="650"/>
      <c r="B38" s="722"/>
      <c r="C38" s="534"/>
      <c r="D38" s="572" t="s">
        <v>11</v>
      </c>
      <c r="E38" s="535"/>
      <c r="F38" s="624"/>
      <c r="G38" s="663"/>
      <c r="H38" s="536"/>
      <c r="I38" s="626"/>
      <c r="J38" s="627"/>
      <c r="K38" s="5">
        <v>10</v>
      </c>
      <c r="L38" s="4"/>
      <c r="M38" s="4"/>
      <c r="N38" s="4"/>
      <c r="P38" s="4"/>
      <c r="Q38" s="4"/>
      <c r="R38" s="4"/>
      <c r="S38" s="4"/>
      <c r="T38" s="4"/>
    </row>
    <row r="39" spans="1:20" ht="18.25" customHeight="1">
      <c r="A39" s="650"/>
      <c r="B39" s="722"/>
      <c r="C39" s="534"/>
      <c r="D39" s="572" t="s">
        <v>11</v>
      </c>
      <c r="E39" s="535"/>
      <c r="F39" s="624"/>
      <c r="G39" s="663"/>
      <c r="H39" s="536"/>
      <c r="I39" s="626"/>
      <c r="J39" s="627"/>
      <c r="K39" s="5">
        <v>11</v>
      </c>
      <c r="L39" s="4"/>
      <c r="M39" s="4"/>
      <c r="N39" s="4"/>
      <c r="P39" s="4"/>
      <c r="Q39" s="4"/>
      <c r="R39" s="4"/>
      <c r="S39" s="4"/>
      <c r="T39" s="4"/>
    </row>
    <row r="40" spans="1:20" ht="18.25" customHeight="1">
      <c r="A40" s="650"/>
      <c r="B40" s="722"/>
      <c r="C40" s="534"/>
      <c r="D40" s="572" t="s">
        <v>11</v>
      </c>
      <c r="E40" s="535"/>
      <c r="F40" s="624"/>
      <c r="G40" s="663"/>
      <c r="H40" s="536"/>
      <c r="I40" s="626"/>
      <c r="J40" s="627"/>
      <c r="K40" s="5">
        <v>12</v>
      </c>
      <c r="L40" s="4"/>
      <c r="M40" s="4"/>
      <c r="N40" s="4"/>
      <c r="O40" s="4"/>
      <c r="P40" s="4"/>
      <c r="Q40" s="4"/>
      <c r="R40" s="4"/>
      <c r="S40" s="4"/>
      <c r="T40" s="4"/>
    </row>
    <row r="41" spans="1:20" ht="18.25" customHeight="1">
      <c r="A41" s="650"/>
      <c r="B41" s="722"/>
      <c r="C41" s="534"/>
      <c r="D41" s="572" t="s">
        <v>11</v>
      </c>
      <c r="E41" s="535"/>
      <c r="F41" s="624"/>
      <c r="G41" s="663"/>
      <c r="H41" s="536"/>
      <c r="I41" s="626"/>
      <c r="J41" s="627"/>
      <c r="K41" s="5">
        <v>13</v>
      </c>
      <c r="L41" s="4"/>
      <c r="M41" s="4"/>
      <c r="N41" s="4"/>
      <c r="P41" s="4"/>
      <c r="Q41" s="4"/>
      <c r="R41" s="4"/>
      <c r="S41" s="4"/>
      <c r="T41" s="4"/>
    </row>
    <row r="42" spans="1:20" ht="18.25" customHeight="1">
      <c r="A42" s="650"/>
      <c r="B42" s="722"/>
      <c r="C42" s="534"/>
      <c r="D42" s="572" t="s">
        <v>11</v>
      </c>
      <c r="E42" s="535"/>
      <c r="F42" s="624"/>
      <c r="G42" s="663"/>
      <c r="H42" s="536"/>
      <c r="I42" s="626"/>
      <c r="J42" s="627"/>
      <c r="K42" s="5">
        <v>14</v>
      </c>
      <c r="L42" s="4"/>
      <c r="M42" s="4"/>
      <c r="N42" s="4"/>
      <c r="P42" s="4"/>
      <c r="Q42" s="4"/>
      <c r="R42" s="4"/>
      <c r="S42" s="4"/>
      <c r="T42" s="4"/>
    </row>
    <row r="43" spans="1:20" ht="18.25" customHeight="1">
      <c r="A43" s="650"/>
      <c r="B43" s="722"/>
      <c r="C43" s="575"/>
      <c r="D43" s="576" t="s">
        <v>11</v>
      </c>
      <c r="E43" s="577"/>
      <c r="F43" s="718"/>
      <c r="G43" s="719"/>
      <c r="H43" s="537"/>
      <c r="I43" s="720"/>
      <c r="J43" s="721"/>
      <c r="K43" s="5">
        <v>15</v>
      </c>
      <c r="L43" s="4"/>
      <c r="M43" s="4"/>
      <c r="N43" s="4"/>
      <c r="T43" s="4"/>
    </row>
    <row r="44" spans="1:20" ht="26.25" customHeight="1">
      <c r="A44" s="650"/>
      <c r="B44" s="705"/>
      <c r="C44" s="147" t="s">
        <v>111</v>
      </c>
      <c r="D44" s="653" t="s">
        <v>554</v>
      </c>
      <c r="E44" s="654"/>
      <c r="F44" s="655" t="s">
        <v>112</v>
      </c>
      <c r="G44" s="656"/>
      <c r="H44" s="657" t="s">
        <v>538</v>
      </c>
      <c r="I44" s="657"/>
      <c r="J44" s="658"/>
      <c r="L44" s="578"/>
    </row>
    <row r="45" spans="1:20" ht="26.25" customHeight="1">
      <c r="A45" s="650"/>
      <c r="B45" s="705"/>
      <c r="C45" s="148" t="s">
        <v>201</v>
      </c>
      <c r="D45" s="149"/>
      <c r="E45" s="150"/>
      <c r="F45" s="579" t="s">
        <v>600</v>
      </c>
      <c r="G45" s="580"/>
      <c r="H45" s="581"/>
      <c r="I45" s="659"/>
      <c r="J45" s="660"/>
      <c r="L45" s="699" t="s">
        <v>601</v>
      </c>
      <c r="M45" s="708"/>
      <c r="N45" s="708"/>
    </row>
    <row r="46" spans="1:20" ht="26.25" customHeight="1">
      <c r="A46" s="650"/>
      <c r="B46" s="705"/>
      <c r="C46" s="151" t="s">
        <v>188</v>
      </c>
      <c r="D46" s="152"/>
      <c r="E46" s="153"/>
      <c r="F46" s="582" t="s">
        <v>229</v>
      </c>
      <c r="G46" s="583"/>
      <c r="H46" s="584"/>
      <c r="I46" s="661"/>
      <c r="J46" s="662"/>
      <c r="L46" s="708"/>
      <c r="M46" s="708"/>
      <c r="N46" s="708"/>
    </row>
    <row r="47" spans="1:20" ht="26.25" customHeight="1">
      <c r="A47" s="650"/>
      <c r="B47" s="705"/>
      <c r="C47" s="540" t="s">
        <v>315</v>
      </c>
      <c r="D47" s="152"/>
      <c r="E47" s="153"/>
      <c r="F47" s="538" t="s">
        <v>231</v>
      </c>
      <c r="G47" s="585"/>
      <c r="H47" s="539"/>
      <c r="I47" s="651"/>
      <c r="J47" s="652"/>
      <c r="L47" s="708"/>
      <c r="M47" s="708"/>
      <c r="N47" s="708"/>
    </row>
    <row r="48" spans="1:20" ht="26.25" customHeight="1">
      <c r="A48" s="650"/>
      <c r="B48" s="705"/>
      <c r="C48" s="151" t="s">
        <v>202</v>
      </c>
      <c r="D48" s="152"/>
      <c r="E48" s="153"/>
      <c r="F48" s="538" t="s">
        <v>230</v>
      </c>
      <c r="G48" s="585"/>
      <c r="H48" s="539"/>
      <c r="I48" s="651"/>
      <c r="J48" s="652"/>
      <c r="L48" s="708"/>
      <c r="M48" s="708"/>
      <c r="N48" s="708"/>
    </row>
    <row r="49" spans="1:20" ht="26.25" customHeight="1">
      <c r="A49" s="650"/>
      <c r="B49" s="705"/>
      <c r="C49" s="151" t="s">
        <v>203</v>
      </c>
      <c r="D49" s="152"/>
      <c r="E49" s="153"/>
      <c r="F49" s="538" t="s">
        <v>59</v>
      </c>
      <c r="G49" s="586"/>
      <c r="H49" s="539"/>
      <c r="I49" s="651"/>
      <c r="J49" s="652"/>
    </row>
    <row r="50" spans="1:20" ht="26.25" customHeight="1">
      <c r="A50" s="650"/>
      <c r="B50" s="705"/>
      <c r="C50" s="151" t="s">
        <v>204</v>
      </c>
      <c r="D50" s="152"/>
      <c r="E50" s="153"/>
      <c r="F50" s="538" t="s">
        <v>233</v>
      </c>
      <c r="G50" s="586"/>
      <c r="H50" s="539"/>
      <c r="I50" s="651"/>
      <c r="J50" s="652"/>
    </row>
    <row r="51" spans="1:20" ht="26.25" customHeight="1">
      <c r="A51" s="650"/>
      <c r="B51" s="705"/>
      <c r="C51" s="151" t="s">
        <v>293</v>
      </c>
      <c r="D51" s="152"/>
      <c r="E51" s="153"/>
      <c r="F51" s="538" t="s">
        <v>45</v>
      </c>
      <c r="G51" s="586"/>
      <c r="H51" s="539"/>
      <c r="I51" s="651"/>
      <c r="J51" s="652"/>
    </row>
    <row r="52" spans="1:20" ht="26.25" customHeight="1">
      <c r="A52" s="650"/>
      <c r="B52" s="705"/>
      <c r="C52" s="541" t="s">
        <v>205</v>
      </c>
      <c r="D52" s="542"/>
      <c r="E52" s="543"/>
      <c r="F52" s="538" t="s">
        <v>333</v>
      </c>
      <c r="G52" s="586"/>
      <c r="H52" s="539"/>
      <c r="I52" s="651"/>
      <c r="J52" s="652"/>
    </row>
    <row r="53" spans="1:20" ht="26.25" customHeight="1">
      <c r="A53" s="650"/>
      <c r="B53" s="705"/>
      <c r="C53" s="709" t="s">
        <v>184</v>
      </c>
      <c r="D53" s="711"/>
      <c r="E53" s="713"/>
      <c r="F53" s="544" t="s">
        <v>334</v>
      </c>
      <c r="G53" s="587"/>
      <c r="H53" s="539"/>
      <c r="I53" s="651"/>
      <c r="J53" s="652"/>
    </row>
    <row r="54" spans="1:20" ht="26.25" customHeight="1">
      <c r="A54" s="650"/>
      <c r="B54" s="705"/>
      <c r="C54" s="710"/>
      <c r="D54" s="712"/>
      <c r="E54" s="714"/>
      <c r="F54" s="545" t="s">
        <v>235</v>
      </c>
      <c r="G54" s="588"/>
      <c r="H54" s="546"/>
      <c r="I54" s="680"/>
      <c r="J54" s="681"/>
    </row>
    <row r="55" spans="1:20" ht="26.25" customHeight="1" thickBot="1">
      <c r="A55" s="650"/>
      <c r="B55" s="705"/>
      <c r="C55" s="589" t="s">
        <v>555</v>
      </c>
      <c r="D55" s="547"/>
      <c r="E55" s="590"/>
      <c r="F55" s="544" t="s">
        <v>107</v>
      </c>
      <c r="G55" s="587"/>
      <c r="H55" s="539"/>
      <c r="I55" s="651"/>
      <c r="J55" s="652"/>
    </row>
    <row r="56" spans="1:20" ht="40" customHeight="1" thickTop="1" thickBot="1">
      <c r="A56" s="650"/>
      <c r="B56" s="706"/>
      <c r="C56" s="591" t="s">
        <v>368</v>
      </c>
      <c r="D56" s="715"/>
      <c r="E56" s="716"/>
      <c r="F56" s="676" t="s">
        <v>341</v>
      </c>
      <c r="G56" s="677"/>
      <c r="H56" s="548"/>
      <c r="I56" s="678"/>
      <c r="J56" s="679"/>
      <c r="O56" s="4"/>
    </row>
    <row r="57" spans="1:20" ht="40" customHeight="1" thickTop="1" thickBot="1">
      <c r="A57" s="650"/>
      <c r="B57" s="707"/>
      <c r="C57" s="168" t="s">
        <v>369</v>
      </c>
      <c r="D57" s="549"/>
      <c r="E57" s="550"/>
      <c r="F57" s="717" t="s">
        <v>321</v>
      </c>
      <c r="G57" s="677"/>
      <c r="H57" s="548"/>
      <c r="I57" s="678"/>
      <c r="J57" s="679"/>
      <c r="K57" s="5"/>
      <c r="L57" s="4"/>
      <c r="O57" s="4"/>
      <c r="P57" s="4"/>
      <c r="Q57" s="4"/>
      <c r="R57" s="4"/>
      <c r="S57" s="4"/>
    </row>
    <row r="58" spans="1:20" ht="24.75" customHeight="1">
      <c r="A58" s="6"/>
      <c r="B58" s="6"/>
      <c r="C58" s="6"/>
      <c r="D58" s="6"/>
      <c r="E58" s="6"/>
      <c r="F58" s="6"/>
      <c r="G58" s="6"/>
      <c r="H58" s="6"/>
      <c r="I58" s="6"/>
      <c r="J58" s="6"/>
      <c r="L58" s="4"/>
      <c r="M58" s="4"/>
      <c r="N58" s="4"/>
      <c r="O58" s="4"/>
      <c r="P58" s="4"/>
      <c r="Q58" s="4"/>
      <c r="R58" s="4"/>
      <c r="S58" s="4"/>
      <c r="T58" s="4"/>
    </row>
    <row r="59" spans="1:20" ht="23.25" customHeight="1">
      <c r="A59" s="169"/>
      <c r="B59" s="170"/>
      <c r="C59" s="6"/>
      <c r="D59" s="6"/>
      <c r="E59" s="6"/>
      <c r="F59" s="6"/>
      <c r="G59" s="6"/>
      <c r="H59" s="6"/>
      <c r="I59" s="6"/>
      <c r="J59" s="6"/>
      <c r="K59" s="5"/>
      <c r="L59" s="4"/>
      <c r="M59" s="4"/>
      <c r="N59" s="4"/>
      <c r="O59" s="4"/>
      <c r="P59" s="4"/>
      <c r="Q59" s="4"/>
      <c r="R59" s="4"/>
      <c r="S59" s="4"/>
    </row>
    <row r="60" spans="1:20" ht="16.5">
      <c r="A60" s="6"/>
      <c r="B60" s="169"/>
      <c r="C60" s="6"/>
      <c r="D60" s="6"/>
      <c r="E60" s="6"/>
      <c r="F60" s="6"/>
      <c r="G60" s="6"/>
      <c r="H60" s="6"/>
      <c r="I60" s="6"/>
      <c r="J60" s="6"/>
      <c r="K60" s="5"/>
      <c r="L60" s="4"/>
      <c r="M60" s="4"/>
      <c r="N60" s="4"/>
      <c r="O60" s="4"/>
      <c r="P60" s="4"/>
      <c r="Q60" s="4"/>
      <c r="R60" s="4"/>
      <c r="S60" s="4"/>
      <c r="T60" s="4"/>
    </row>
    <row r="61" spans="1:20" ht="16.5">
      <c r="A61" s="6"/>
      <c r="B61" s="300"/>
      <c r="C61" s="6"/>
      <c r="D61" s="6"/>
      <c r="E61" s="6"/>
      <c r="F61" s="6"/>
      <c r="G61" s="6"/>
      <c r="H61" s="6"/>
      <c r="I61" s="6"/>
      <c r="J61" s="6"/>
      <c r="K61" s="5"/>
      <c r="L61" s="4"/>
      <c r="M61" s="4"/>
      <c r="N61" s="4"/>
      <c r="O61" s="4"/>
      <c r="P61" s="4"/>
      <c r="Q61" s="4"/>
      <c r="R61" s="4"/>
      <c r="S61" s="4"/>
      <c r="T61" s="4"/>
    </row>
    <row r="62" spans="1:20" ht="16.5">
      <c r="B62" s="300"/>
      <c r="K62" s="5"/>
      <c r="L62" s="4"/>
      <c r="M62" s="4"/>
      <c r="N62" s="4"/>
      <c r="O62" s="4"/>
      <c r="P62" s="4"/>
      <c r="Q62" s="4"/>
      <c r="R62" s="4"/>
      <c r="S62" s="4"/>
      <c r="T62" s="4"/>
    </row>
    <row r="63" spans="1:20" ht="16.5">
      <c r="B63" s="300"/>
      <c r="K63" s="5"/>
      <c r="L63" s="4"/>
      <c r="M63" s="4"/>
      <c r="N63" s="4"/>
      <c r="O63" s="4"/>
      <c r="P63" s="4"/>
      <c r="Q63" s="4"/>
      <c r="R63" s="4"/>
      <c r="S63" s="4"/>
      <c r="T63" s="4"/>
    </row>
    <row r="64" spans="1:20">
      <c r="K64" s="5"/>
      <c r="L64" s="4"/>
      <c r="M64" s="4"/>
      <c r="N64" s="4"/>
      <c r="O64" s="4"/>
      <c r="P64" s="4"/>
      <c r="Q64" s="4"/>
      <c r="R64" s="4"/>
      <c r="S64" s="4"/>
      <c r="T64" s="4"/>
    </row>
    <row r="65" spans="11:20">
      <c r="K65" s="5"/>
      <c r="L65" s="4"/>
      <c r="M65" s="4"/>
      <c r="N65" s="4"/>
      <c r="O65" s="4"/>
      <c r="P65" s="4"/>
      <c r="Q65" s="4"/>
      <c r="R65" s="4"/>
      <c r="S65" s="4"/>
      <c r="T65" s="4"/>
    </row>
    <row r="66" spans="11:20">
      <c r="K66" s="5"/>
      <c r="L66" s="4"/>
      <c r="M66" s="4"/>
      <c r="N66" s="4"/>
      <c r="O66" s="4"/>
      <c r="P66" s="4"/>
      <c r="Q66" s="4"/>
      <c r="R66" s="4"/>
      <c r="S66" s="4"/>
      <c r="T66" s="4"/>
    </row>
    <row r="67" spans="11:20">
      <c r="K67" s="5"/>
      <c r="L67" s="4"/>
      <c r="M67" s="4"/>
      <c r="N67" s="4"/>
      <c r="O67" s="4"/>
      <c r="P67" s="4"/>
      <c r="Q67" s="4"/>
      <c r="R67" s="4"/>
      <c r="S67" s="4"/>
      <c r="T67" s="4"/>
    </row>
    <row r="68" spans="11:20">
      <c r="K68" s="5"/>
      <c r="L68" s="4"/>
      <c r="M68" s="4"/>
      <c r="N68" s="4"/>
      <c r="O68" s="4"/>
      <c r="P68" s="4"/>
      <c r="Q68" s="4"/>
      <c r="R68" s="4"/>
      <c r="S68" s="4"/>
      <c r="T68" s="4"/>
    </row>
    <row r="69" spans="11:20">
      <c r="K69" s="5"/>
      <c r="L69" s="4"/>
      <c r="M69" s="4"/>
      <c r="N69" s="4"/>
      <c r="O69" s="4"/>
      <c r="P69" s="4"/>
      <c r="Q69" s="4"/>
      <c r="R69" s="4"/>
      <c r="S69" s="4"/>
      <c r="T69" s="4"/>
    </row>
    <row r="70" spans="11:20">
      <c r="K70" s="5"/>
      <c r="L70" s="4"/>
      <c r="M70" s="4"/>
      <c r="N70" s="4"/>
      <c r="O70" s="4"/>
      <c r="P70" s="4"/>
      <c r="Q70" s="4"/>
      <c r="R70" s="4"/>
      <c r="S70" s="4"/>
      <c r="T70" s="4"/>
    </row>
    <row r="71" spans="11:20">
      <c r="K71" s="5"/>
      <c r="L71" s="4"/>
      <c r="M71" s="4"/>
      <c r="N71" s="4"/>
      <c r="P71" s="4"/>
      <c r="Q71" s="4"/>
      <c r="R71" s="4"/>
      <c r="S71" s="4"/>
      <c r="T71" s="4"/>
    </row>
    <row r="72" spans="11:20">
      <c r="K72" s="5"/>
      <c r="L72" s="4"/>
      <c r="M72" s="4"/>
      <c r="N72" s="4"/>
      <c r="P72" s="4"/>
      <c r="Q72" s="4"/>
      <c r="R72" s="4"/>
      <c r="S72" s="4"/>
      <c r="T72" s="4"/>
    </row>
    <row r="73" spans="11:20">
      <c r="M73" s="4"/>
      <c r="N73" s="4"/>
      <c r="T73" s="4"/>
    </row>
  </sheetData>
  <mergeCells count="97">
    <mergeCell ref="L26:N26"/>
    <mergeCell ref="L28:N28"/>
    <mergeCell ref="L29:N35"/>
    <mergeCell ref="B44:B57"/>
    <mergeCell ref="L45:N48"/>
    <mergeCell ref="C53:C54"/>
    <mergeCell ref="D53:D54"/>
    <mergeCell ref="E53:E54"/>
    <mergeCell ref="D56:E56"/>
    <mergeCell ref="F57:G57"/>
    <mergeCell ref="I57:J57"/>
    <mergeCell ref="F43:G43"/>
    <mergeCell ref="I43:J43"/>
    <mergeCell ref="B27:B43"/>
    <mergeCell ref="F27:G27"/>
    <mergeCell ref="I40:J40"/>
    <mergeCell ref="I36:J36"/>
    <mergeCell ref="I29:J29"/>
    <mergeCell ref="I32:J32"/>
    <mergeCell ref="H5:J5"/>
    <mergeCell ref="B6:J6"/>
    <mergeCell ref="E22:J22"/>
    <mergeCell ref="G23:H23"/>
    <mergeCell ref="I23:J23"/>
    <mergeCell ref="B7:E7"/>
    <mergeCell ref="B8:J8"/>
    <mergeCell ref="F14:J14"/>
    <mergeCell ref="D15:H15"/>
    <mergeCell ref="F33:G33"/>
    <mergeCell ref="I33:J33"/>
    <mergeCell ref="F34:G34"/>
    <mergeCell ref="I34:J34"/>
    <mergeCell ref="F28:G28"/>
    <mergeCell ref="F29:G29"/>
    <mergeCell ref="C25:J25"/>
    <mergeCell ref="C26:J26"/>
    <mergeCell ref="F30:G30"/>
    <mergeCell ref="I30:J30"/>
    <mergeCell ref="I51:J51"/>
    <mergeCell ref="F56:G56"/>
    <mergeCell ref="I56:J56"/>
    <mergeCell ref="I53:J53"/>
    <mergeCell ref="I54:J54"/>
    <mergeCell ref="I55:J55"/>
    <mergeCell ref="F24:J24"/>
    <mergeCell ref="I47:J47"/>
    <mergeCell ref="I48:J48"/>
    <mergeCell ref="I49:J49"/>
    <mergeCell ref="I50:J50"/>
    <mergeCell ref="F41:G41"/>
    <mergeCell ref="I41:J41"/>
    <mergeCell ref="F31:G31"/>
    <mergeCell ref="F38:G38"/>
    <mergeCell ref="I38:J38"/>
    <mergeCell ref="F39:G39"/>
    <mergeCell ref="I39:J39"/>
    <mergeCell ref="F40:G40"/>
    <mergeCell ref="F37:G37"/>
    <mergeCell ref="I37:J37"/>
    <mergeCell ref="F36:G36"/>
    <mergeCell ref="A25:A57"/>
    <mergeCell ref="I52:J52"/>
    <mergeCell ref="I15:J15"/>
    <mergeCell ref="D16:H16"/>
    <mergeCell ref="I16:J16"/>
    <mergeCell ref="D44:E44"/>
    <mergeCell ref="F44:G44"/>
    <mergeCell ref="H44:J44"/>
    <mergeCell ref="I45:J45"/>
    <mergeCell ref="I46:J46"/>
    <mergeCell ref="F42:G42"/>
    <mergeCell ref="I42:J42"/>
    <mergeCell ref="A11:A21"/>
    <mergeCell ref="B12:B13"/>
    <mergeCell ref="B14:B16"/>
    <mergeCell ref="A22:A24"/>
    <mergeCell ref="L11:M16"/>
    <mergeCell ref="F35:G35"/>
    <mergeCell ref="I35:J35"/>
    <mergeCell ref="I31:J31"/>
    <mergeCell ref="F32:G32"/>
    <mergeCell ref="F11:J11"/>
    <mergeCell ref="D12:J12"/>
    <mergeCell ref="D13:J13"/>
    <mergeCell ref="C17:J17"/>
    <mergeCell ref="C18:J18"/>
    <mergeCell ref="C19:J19"/>
    <mergeCell ref="C20:J20"/>
    <mergeCell ref="C21:J21"/>
    <mergeCell ref="C22:D22"/>
    <mergeCell ref="C23:D23"/>
    <mergeCell ref="C24:D24"/>
    <mergeCell ref="A4:J4"/>
    <mergeCell ref="A9:J9"/>
    <mergeCell ref="A10:B10"/>
    <mergeCell ref="C10:E10"/>
    <mergeCell ref="G10:J10"/>
  </mergeCells>
  <phoneticPr fontId="12"/>
  <conditionalFormatting sqref="B19:J19 B21:J21 B22:C22 E22">
    <cfRule type="expression" dxfId="151" priority="1">
      <formula>$G$11="個人"</formula>
    </cfRule>
  </conditionalFormatting>
  <dataValidations count="16">
    <dataValidation imeMode="halfAlpha" allowBlank="1" showInputMessage="1" showErrorMessage="1" sqref="F24:J24" xr:uid="{477847CD-DB24-4DED-923C-389A58CDC7F6}"/>
    <dataValidation imeMode="halfAlpha" allowBlank="1" showInputMessage="1" showErrorMessage="1" prompt="ハイフンを入れた形式で入力してください。_x000a_ex.) 03-3265-7411" sqref="I23:J23 C21:J21" xr:uid="{95D87341-8647-4855-8D3F-FE69D2509554}"/>
    <dataValidation imeMode="fullKatakana" allowBlank="1" showInputMessage="1" showErrorMessage="1" sqref="C23:D23" xr:uid="{4A4B63BB-D5BC-4ECD-B9B4-676EA625B743}"/>
    <dataValidation type="list" allowBlank="1" showInputMessage="1" showErrorMessage="1" sqref="H29:H43 C16 C13" xr:uid="{490BB5A7-DF93-451E-A79E-17BAA9C26FDB}">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C11:C12 E11 C15" xr:uid="{499F20F2-50B1-4C49-9600-F811E32F07C6}"/>
    <dataValidation type="textLength" allowBlank="1" showInputMessage="1" showErrorMessage="1" error="60字以内でご記入ください。" prompt="建物名を含め_x000a_正確にご記入ください。" sqref="D13:J13 D16" xr:uid="{77B9A050-3E2A-433D-80BB-AAB36A8D3BCF}">
      <formula1>0</formula1>
      <formula2>60</formula2>
    </dataValidation>
    <dataValidation allowBlank="1" showInputMessage="1" showErrorMessage="1" prompt="姓と名の間を一文字空けてください。" sqref="C20:J20 C24:D24" xr:uid="{28707803-6287-4706-8D1C-DC3F71AB968F}"/>
    <dataValidation imeMode="fullKatakana" allowBlank="1" showInputMessage="1" showErrorMessage="1" prompt="数字もカタカナ表記としてください。" sqref="C25:J25" xr:uid="{BCFF967A-846B-47C7-B2CE-251846C8B703}"/>
    <dataValidation allowBlank="1" showInputMessage="1" showErrorMessage="1" prompt="法人格の後に全角スペースを入れてください。_x000a_ex.)一般社団法人　○○、株式会社　△△" sqref="C18:J18" xr:uid="{88E3A1B3-2AFE-4CBC-90BC-8EE37FC832A1}"/>
    <dataValidation imeMode="halfAlpha" operator="greaterThanOrEqual" allowBlank="1" showInputMessage="1" showErrorMessage="1" prompt="半角数字で入力してください。" sqref="C14 E14" xr:uid="{79FC9594-D91E-4E67-A735-D4FC89A77F34}"/>
    <dataValidation type="date" imeMode="halfAlpha" allowBlank="1" showInputMessage="1" showErrorMessage="1" errorTitle="公演日を記載してください。" error="2024/4/1～2025/3/31で記載してください。" sqref="C29:C43 E29:E43" xr:uid="{AE48D482-D6EE-4829-BD79-659A6B5467BD}">
      <formula1>45383</formula1>
      <formula2>45747</formula2>
    </dataValidation>
    <dataValidation imeMode="fullKatakana" allowBlank="1" showInputMessage="1" showErrorMessage="1" prompt="法人格部分のフリガナは入力しないでください。_x000a_数字もカタカナ表記としてください。_x000a_" sqref="C17:J17" xr:uid="{4E0AFCD5-7A4A-4E39-9034-E7E934CE9E76}"/>
    <dataValidation imeMode="halfAlpha" allowBlank="1" showInputMessage="1" showErrorMessage="1" error="半角英数字で入力してください。" prompt="ハイフンを入れた形式で入力してください。_x000a_ex.) 03-3265-7411" sqref="F23" xr:uid="{7003E117-DD19-48DE-8916-E854F78DF33B}"/>
    <dataValidation type="custom" allowBlank="1" showInputMessage="1" showErrorMessage="1" error="個人の場合、入力は不要です。" sqref="H19:J19" xr:uid="{10C82F61-BA2E-47CE-8E87-7262D90A8143}">
      <formula1>M11="団体"</formula1>
    </dataValidation>
    <dataValidation type="custom" allowBlank="1" showInputMessage="1" showErrorMessage="1" error="個人の場合、入力は不要です。" sqref="G19" xr:uid="{00B48E9B-864E-4115-8CE3-56EA031CF1CE}">
      <formula1>#REF!="団体"</formula1>
    </dataValidation>
    <dataValidation type="custom" allowBlank="1" showInputMessage="1" showErrorMessage="1" error="個人の場合、入力は不要です。" sqref="C19:F19" xr:uid="{D2FE4ACB-B52B-400C-8AC4-E83C03B46920}">
      <formula1>G11="団体"</formula1>
    </dataValidation>
  </dataValidations>
  <printOptions horizontalCentered="1"/>
  <pageMargins left="0.78740157480314965" right="0.78740157480314965" top="0.59055118110236227" bottom="0.78740157480314965" header="0.59055118110236227" footer="0"/>
  <pageSetup paperSize="9" scale="47" orientation="portrait" r:id="rId1"/>
  <headerFooter scaleWithDoc="0">
    <oddFooter xml:space="preserve">&amp;R&amp;"ＭＳ ゴシック,標準"&amp;12整理番号：（事務局記入欄）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74"/>
  <sheetViews>
    <sheetView view="pageBreakPreview" zoomScale="75" zoomScaleNormal="80" zoomScaleSheetLayoutView="75" workbookViewId="0">
      <selection activeCell="G46" sqref="G46"/>
    </sheetView>
  </sheetViews>
  <sheetFormatPr defaultColWidth="9" defaultRowHeight="13"/>
  <cols>
    <col min="1" max="1" width="5.83203125" style="3" customWidth="1"/>
    <col min="2" max="2" width="19.58203125" style="3" customWidth="1"/>
    <col min="3" max="3" width="22.33203125" style="3" customWidth="1"/>
    <col min="4" max="4" width="16.58203125" style="3" customWidth="1"/>
    <col min="5" max="5" width="20.58203125" style="3" customWidth="1"/>
    <col min="6" max="6" width="24" style="3" customWidth="1"/>
    <col min="7" max="7" width="7.75" style="3" customWidth="1"/>
    <col min="8" max="8" width="16.58203125" style="3" customWidth="1"/>
    <col min="9" max="9" width="12.83203125" style="3" customWidth="1"/>
    <col min="10" max="10" width="8.5" style="3" customWidth="1"/>
    <col min="11" max="11" width="3.08203125" style="3" customWidth="1"/>
    <col min="12" max="12" width="11.33203125" style="3" customWidth="1"/>
    <col min="13" max="13" width="60.58203125" style="3" customWidth="1"/>
    <col min="14" max="14" width="9" style="4" customWidth="1"/>
    <col min="15" max="15" width="9" style="3"/>
    <col min="16" max="16" width="9" style="3" customWidth="1"/>
    <col min="17" max="17" width="11.5" style="3" customWidth="1"/>
    <col min="18" max="22" width="9" style="3" customWidth="1"/>
    <col min="23" max="16384" width="9" style="3"/>
  </cols>
  <sheetData>
    <row r="1" spans="1:14" ht="15" customHeight="1"/>
    <row r="2" spans="1:14" ht="22" customHeight="1">
      <c r="A2" s="346"/>
      <c r="B2" s="122" t="s">
        <v>385</v>
      </c>
      <c r="N2" s="3"/>
    </row>
    <row r="3" spans="1:14" ht="21.75" customHeight="1">
      <c r="A3" s="123"/>
      <c r="B3" s="122" t="s">
        <v>367</v>
      </c>
      <c r="L3" s="124"/>
      <c r="M3" s="124"/>
    </row>
    <row r="4" spans="1:14" s="124" customFormat="1" ht="58.5" customHeight="1">
      <c r="A4" s="788" t="s">
        <v>466</v>
      </c>
      <c r="B4" s="788"/>
      <c r="C4" s="788"/>
      <c r="D4" s="788"/>
      <c r="E4" s="788"/>
      <c r="F4" s="788"/>
      <c r="G4" s="788"/>
      <c r="H4" s="788"/>
      <c r="I4" s="788"/>
      <c r="J4" s="788"/>
      <c r="N4" s="125"/>
    </row>
    <row r="5" spans="1:14" s="124" customFormat="1" ht="21">
      <c r="A5" s="126"/>
      <c r="B5" s="127"/>
      <c r="C5" s="127"/>
      <c r="D5" s="127"/>
      <c r="E5" s="127"/>
      <c r="F5" s="127"/>
      <c r="G5" s="127"/>
      <c r="H5" s="797" t="s">
        <v>370</v>
      </c>
      <c r="I5" s="797"/>
      <c r="J5" s="797"/>
      <c r="K5" s="169"/>
      <c r="L5" s="170" t="s">
        <v>464</v>
      </c>
      <c r="N5" s="368"/>
    </row>
    <row r="6" spans="1:14" s="124" customFormat="1" ht="21" customHeight="1">
      <c r="A6" s="126"/>
      <c r="B6" s="122" t="s">
        <v>371</v>
      </c>
      <c r="N6" s="125"/>
    </row>
    <row r="7" spans="1:14" s="124" customFormat="1" ht="11.25" customHeight="1">
      <c r="A7" s="126"/>
      <c r="N7" s="125"/>
    </row>
    <row r="8" spans="1:14" s="124" customFormat="1" ht="23.15" customHeight="1">
      <c r="A8" s="369"/>
      <c r="B8" s="799" t="s">
        <v>523</v>
      </c>
      <c r="C8" s="799"/>
      <c r="D8" s="799"/>
      <c r="E8" s="799"/>
      <c r="F8" s="772" t="s">
        <v>462</v>
      </c>
      <c r="G8" s="772"/>
      <c r="H8" s="772"/>
      <c r="I8" s="772"/>
      <c r="J8" s="772"/>
      <c r="L8" s="170"/>
      <c r="N8" s="125"/>
    </row>
    <row r="9" spans="1:14" s="124" customFormat="1" ht="23.15" customHeight="1">
      <c r="A9" s="369"/>
      <c r="B9" s="690" t="s">
        <v>463</v>
      </c>
      <c r="C9" s="690"/>
      <c r="D9" s="690"/>
      <c r="E9" s="690"/>
      <c r="F9" s="690"/>
      <c r="G9" s="690"/>
      <c r="H9" s="690"/>
      <c r="I9" s="690"/>
      <c r="J9" s="690"/>
      <c r="L9" s="170"/>
      <c r="N9" s="125"/>
    </row>
    <row r="10" spans="1:14" s="124" customFormat="1" ht="12.75" customHeight="1">
      <c r="A10" s="798"/>
      <c r="B10" s="798"/>
      <c r="C10" s="798"/>
      <c r="D10" s="798"/>
      <c r="E10" s="798"/>
      <c r="F10" s="798"/>
      <c r="G10" s="798"/>
      <c r="H10" s="798"/>
      <c r="I10" s="798"/>
      <c r="J10" s="798"/>
      <c r="N10" s="125"/>
    </row>
    <row r="11" spans="1:14" ht="57" customHeight="1">
      <c r="A11" s="738" t="s">
        <v>346</v>
      </c>
      <c r="B11" s="740"/>
      <c r="C11" s="621" t="s">
        <v>171</v>
      </c>
      <c r="D11" s="621"/>
      <c r="E11" s="621"/>
      <c r="F11" s="519" t="s">
        <v>13</v>
      </c>
      <c r="G11" s="622"/>
      <c r="H11" s="622"/>
      <c r="I11" s="622"/>
      <c r="J11" s="622"/>
      <c r="K11" s="129"/>
    </row>
    <row r="12" spans="1:14" ht="36" customHeight="1">
      <c r="A12" s="664" t="s">
        <v>335</v>
      </c>
      <c r="B12" s="131" t="s">
        <v>218</v>
      </c>
      <c r="C12" s="108"/>
      <c r="D12" s="128" t="s">
        <v>0</v>
      </c>
      <c r="E12" s="108"/>
      <c r="F12" s="731"/>
      <c r="G12" s="732"/>
      <c r="H12" s="732"/>
      <c r="I12" s="732"/>
      <c r="J12" s="733"/>
      <c r="K12" s="130"/>
      <c r="N12" s="132"/>
    </row>
    <row r="13" spans="1:14" ht="12" customHeight="1">
      <c r="A13" s="751"/>
      <c r="B13" s="724" t="s">
        <v>322</v>
      </c>
      <c r="C13" s="133" t="s">
        <v>36</v>
      </c>
      <c r="D13" s="794" t="s">
        <v>365</v>
      </c>
      <c r="E13" s="795"/>
      <c r="F13" s="795"/>
      <c r="G13" s="795"/>
      <c r="H13" s="795"/>
      <c r="I13" s="795"/>
      <c r="J13" s="796"/>
      <c r="K13" s="130"/>
      <c r="N13" s="132"/>
    </row>
    <row r="14" spans="1:14" ht="33.75" customHeight="1">
      <c r="A14" s="751"/>
      <c r="B14" s="724"/>
      <c r="C14" s="119"/>
      <c r="D14" s="791"/>
      <c r="E14" s="792"/>
      <c r="F14" s="792"/>
      <c r="G14" s="792"/>
      <c r="H14" s="792"/>
      <c r="I14" s="792"/>
      <c r="J14" s="793"/>
      <c r="K14" s="130"/>
      <c r="L14" s="16"/>
      <c r="M14" s="36"/>
      <c r="N14" s="132"/>
    </row>
    <row r="15" spans="1:14" ht="33.75" customHeight="1">
      <c r="A15" s="751"/>
      <c r="B15" s="669" t="s">
        <v>467</v>
      </c>
      <c r="C15" s="108"/>
      <c r="D15" s="128" t="s">
        <v>0</v>
      </c>
      <c r="E15" s="108"/>
      <c r="F15" s="731"/>
      <c r="G15" s="732"/>
      <c r="H15" s="732"/>
      <c r="I15" s="732"/>
      <c r="J15" s="733"/>
      <c r="K15" s="130"/>
      <c r="L15" s="36"/>
      <c r="M15" s="36"/>
      <c r="N15" s="132"/>
    </row>
    <row r="16" spans="1:14" ht="12" customHeight="1">
      <c r="A16" s="751"/>
      <c r="B16" s="670"/>
      <c r="C16" s="133" t="s">
        <v>36</v>
      </c>
      <c r="D16" s="631" t="s">
        <v>468</v>
      </c>
      <c r="E16" s="632"/>
      <c r="F16" s="632"/>
      <c r="G16" s="632"/>
      <c r="H16" s="632"/>
      <c r="I16" s="631" t="s">
        <v>469</v>
      </c>
      <c r="J16" s="633"/>
      <c r="K16" s="130"/>
      <c r="L16" s="16"/>
      <c r="M16" s="36"/>
      <c r="N16" s="132"/>
    </row>
    <row r="17" spans="1:21" ht="33.75" customHeight="1">
      <c r="A17" s="751"/>
      <c r="B17" s="671"/>
      <c r="C17" s="119"/>
      <c r="D17" s="634"/>
      <c r="E17" s="635"/>
      <c r="F17" s="635"/>
      <c r="G17" s="635"/>
      <c r="H17" s="635"/>
      <c r="I17" s="634"/>
      <c r="J17" s="636"/>
      <c r="K17" s="130"/>
      <c r="L17" s="16"/>
      <c r="M17" s="36"/>
      <c r="N17" s="132"/>
    </row>
    <row r="18" spans="1:21" ht="25" hidden="1" customHeight="1">
      <c r="A18" s="751"/>
      <c r="B18" s="484" t="s">
        <v>214</v>
      </c>
      <c r="C18" s="734"/>
      <c r="D18" s="735"/>
      <c r="E18" s="735"/>
      <c r="F18" s="735"/>
      <c r="G18" s="735"/>
      <c r="H18" s="735"/>
      <c r="I18" s="735"/>
      <c r="J18" s="736"/>
      <c r="K18" s="130"/>
      <c r="L18" s="16"/>
      <c r="M18" s="36"/>
      <c r="N18" s="132"/>
      <c r="Q18" s="4"/>
    </row>
    <row r="19" spans="1:21" ht="35.25" customHeight="1">
      <c r="A19" s="751"/>
      <c r="B19" s="138" t="s">
        <v>470</v>
      </c>
      <c r="C19" s="742"/>
      <c r="D19" s="789"/>
      <c r="E19" s="789"/>
      <c r="F19" s="789"/>
      <c r="G19" s="789"/>
      <c r="H19" s="789"/>
      <c r="I19" s="789"/>
      <c r="J19" s="790"/>
      <c r="K19" s="130"/>
      <c r="L19" s="747" t="s">
        <v>546</v>
      </c>
      <c r="M19" s="747"/>
      <c r="N19" s="132"/>
    </row>
    <row r="20" spans="1:21" ht="35.25" customHeight="1">
      <c r="A20" s="751"/>
      <c r="B20" s="128" t="s">
        <v>1</v>
      </c>
      <c r="C20" s="728"/>
      <c r="D20" s="728"/>
      <c r="E20" s="728"/>
      <c r="F20" s="728"/>
      <c r="G20" s="728"/>
      <c r="H20" s="728"/>
      <c r="I20" s="728"/>
      <c r="J20" s="728"/>
      <c r="K20" s="130"/>
      <c r="L20" s="747"/>
      <c r="M20" s="747"/>
      <c r="N20" s="132"/>
    </row>
    <row r="21" spans="1:21" ht="35.25" customHeight="1">
      <c r="A21" s="751"/>
      <c r="B21" s="128" t="s">
        <v>2</v>
      </c>
      <c r="C21" s="728"/>
      <c r="D21" s="728"/>
      <c r="E21" s="728"/>
      <c r="F21" s="728"/>
      <c r="G21" s="728"/>
      <c r="H21" s="728"/>
      <c r="I21" s="728"/>
      <c r="J21" s="728"/>
      <c r="K21" s="130"/>
      <c r="L21" s="747"/>
      <c r="M21" s="747"/>
      <c r="N21" s="132"/>
    </row>
    <row r="22" spans="1:21" ht="29.5" customHeight="1">
      <c r="A22" s="752"/>
      <c r="B22" s="134" t="s">
        <v>339</v>
      </c>
      <c r="C22" s="728"/>
      <c r="D22" s="728"/>
      <c r="E22" s="728"/>
      <c r="F22" s="728"/>
      <c r="G22" s="728"/>
      <c r="H22" s="728"/>
      <c r="I22" s="728"/>
      <c r="J22" s="728"/>
      <c r="K22" s="130"/>
      <c r="L22" s="36"/>
      <c r="M22" s="36"/>
      <c r="N22" s="132"/>
    </row>
    <row r="23" spans="1:21" ht="35.25" customHeight="1">
      <c r="A23" s="664" t="s">
        <v>340</v>
      </c>
      <c r="B23" s="135" t="s">
        <v>336</v>
      </c>
      <c r="C23" s="725"/>
      <c r="D23" s="753"/>
      <c r="E23" s="134" t="s">
        <v>187</v>
      </c>
      <c r="F23" s="725"/>
      <c r="G23" s="726"/>
      <c r="H23" s="726"/>
      <c r="I23" s="726"/>
      <c r="J23" s="727"/>
      <c r="K23" s="5"/>
      <c r="L23" s="36"/>
      <c r="M23" s="36"/>
      <c r="N23" s="132"/>
    </row>
    <row r="24" spans="1:21" ht="35.25" customHeight="1">
      <c r="A24" s="751"/>
      <c r="B24" s="136" t="s">
        <v>214</v>
      </c>
      <c r="C24" s="729"/>
      <c r="D24" s="730"/>
      <c r="E24" s="134" t="s">
        <v>186</v>
      </c>
      <c r="F24" s="725"/>
      <c r="G24" s="726"/>
      <c r="H24" s="726"/>
      <c r="I24" s="726"/>
      <c r="J24" s="727"/>
      <c r="K24" s="5"/>
      <c r="N24" s="137"/>
    </row>
    <row r="25" spans="1:21" ht="35.25" customHeight="1">
      <c r="A25" s="752"/>
      <c r="B25" s="138" t="s">
        <v>337</v>
      </c>
      <c r="C25" s="742"/>
      <c r="D25" s="743"/>
      <c r="E25" s="134" t="s">
        <v>338</v>
      </c>
      <c r="F25" s="725"/>
      <c r="G25" s="726"/>
      <c r="H25" s="726"/>
      <c r="I25" s="726"/>
      <c r="J25" s="727"/>
      <c r="N25" s="137"/>
    </row>
    <row r="26" spans="1:21" ht="21.75" customHeight="1">
      <c r="A26" s="664" t="s">
        <v>239</v>
      </c>
      <c r="B26" s="139" t="s">
        <v>214</v>
      </c>
      <c r="C26" s="745"/>
      <c r="D26" s="745"/>
      <c r="E26" s="745"/>
      <c r="F26" s="745"/>
      <c r="G26" s="745"/>
      <c r="H26" s="745"/>
      <c r="I26" s="745"/>
      <c r="J26" s="745"/>
    </row>
    <row r="27" spans="1:21" ht="55.5" customHeight="1">
      <c r="A27" s="672"/>
      <c r="B27" s="140" t="s">
        <v>471</v>
      </c>
      <c r="C27" s="746"/>
      <c r="D27" s="746"/>
      <c r="E27" s="746"/>
      <c r="F27" s="746"/>
      <c r="G27" s="746"/>
      <c r="H27" s="746"/>
      <c r="I27" s="746"/>
      <c r="J27" s="746"/>
      <c r="L27" s="744" t="s">
        <v>372</v>
      </c>
      <c r="M27" s="744"/>
    </row>
    <row r="28" spans="1:21" ht="18">
      <c r="A28" s="672"/>
      <c r="B28" s="783" t="s">
        <v>113</v>
      </c>
      <c r="C28" s="141" t="s">
        <v>34</v>
      </c>
      <c r="D28" s="142"/>
      <c r="E28" s="143" t="s">
        <v>35</v>
      </c>
      <c r="F28" s="738" t="s">
        <v>37</v>
      </c>
      <c r="G28" s="741"/>
      <c r="H28" s="738" t="s">
        <v>526</v>
      </c>
      <c r="I28" s="739"/>
      <c r="J28" s="740"/>
    </row>
    <row r="29" spans="1:21" ht="36" customHeight="1">
      <c r="A29" s="672"/>
      <c r="B29" s="783"/>
      <c r="C29" s="345" t="str">
        <f>IF(MIN(C30:C44),MIN(C30:C44),"自動入力")</f>
        <v>自動入力</v>
      </c>
      <c r="D29" s="142" t="s">
        <v>11</v>
      </c>
      <c r="E29" s="342" t="str">
        <f>IF(MAX(E30:E44),MAX(E30:E44),"自動入力")</f>
        <v>自動入力</v>
      </c>
      <c r="F29" s="760" t="str">
        <f>IF(F30="","自動入力",F30)</f>
        <v>自動入力</v>
      </c>
      <c r="G29" s="761"/>
      <c r="H29" s="343" t="str">
        <f>IF(H30="","自動入力","("&amp;H30)</f>
        <v>自動入力</v>
      </c>
      <c r="I29" s="344" t="str">
        <f>IF(I30="","自動入力",I30&amp;")")</f>
        <v>自動入力</v>
      </c>
      <c r="J29" s="341">
        <f>IF(ISBLANK(F31:F44),"",COUNTA(F31:F44))</f>
        <v>0</v>
      </c>
      <c r="K29" s="5"/>
      <c r="L29" s="737" t="s">
        <v>373</v>
      </c>
      <c r="M29" s="737"/>
    </row>
    <row r="30" spans="1:21" ht="18.25" customHeight="1">
      <c r="A30" s="672"/>
      <c r="B30" s="783"/>
      <c r="C30" s="109"/>
      <c r="D30" s="144" t="s">
        <v>179</v>
      </c>
      <c r="E30" s="110"/>
      <c r="F30" s="778"/>
      <c r="G30" s="779"/>
      <c r="H30" s="107"/>
      <c r="I30" s="758"/>
      <c r="J30" s="759"/>
      <c r="K30" s="5">
        <v>1</v>
      </c>
      <c r="L30" s="703" t="s">
        <v>472</v>
      </c>
      <c r="M30" s="703"/>
      <c r="N30" s="5"/>
      <c r="O30" s="4"/>
      <c r="P30" s="4"/>
      <c r="Q30" s="4"/>
      <c r="R30" s="4"/>
      <c r="S30" s="4"/>
      <c r="T30" s="4"/>
      <c r="U30" s="4"/>
    </row>
    <row r="31" spans="1:21" ht="18.25" customHeight="1">
      <c r="A31" s="672"/>
      <c r="B31" s="783"/>
      <c r="C31" s="111"/>
      <c r="D31" s="145" t="s">
        <v>179</v>
      </c>
      <c r="E31" s="112"/>
      <c r="F31" s="764"/>
      <c r="G31" s="765"/>
      <c r="H31" s="113"/>
      <c r="I31" s="762"/>
      <c r="J31" s="763"/>
      <c r="K31" s="5">
        <v>2</v>
      </c>
      <c r="L31" s="703"/>
      <c r="M31" s="703"/>
      <c r="N31" s="137"/>
      <c r="O31" s="4"/>
      <c r="P31" s="4"/>
      <c r="Q31" s="4"/>
      <c r="R31" s="4"/>
      <c r="S31" s="4"/>
      <c r="T31" s="4"/>
      <c r="U31" s="4"/>
    </row>
    <row r="32" spans="1:21" ht="18.25" customHeight="1">
      <c r="A32" s="672"/>
      <c r="B32" s="783"/>
      <c r="C32" s="111"/>
      <c r="D32" s="145" t="s">
        <v>11</v>
      </c>
      <c r="E32" s="112"/>
      <c r="F32" s="764"/>
      <c r="G32" s="765"/>
      <c r="H32" s="113"/>
      <c r="I32" s="762"/>
      <c r="J32" s="763"/>
      <c r="K32" s="5">
        <v>3</v>
      </c>
      <c r="L32" s="703"/>
      <c r="M32" s="703"/>
      <c r="N32" s="137"/>
      <c r="O32" s="4"/>
      <c r="P32" s="4"/>
      <c r="Q32" s="4"/>
      <c r="R32" s="4"/>
      <c r="S32" s="4"/>
      <c r="T32" s="4"/>
      <c r="U32" s="4"/>
    </row>
    <row r="33" spans="1:22" ht="18.25" customHeight="1">
      <c r="A33" s="672"/>
      <c r="B33" s="783"/>
      <c r="C33" s="111"/>
      <c r="D33" s="145" t="s">
        <v>179</v>
      </c>
      <c r="E33" s="112"/>
      <c r="F33" s="764"/>
      <c r="G33" s="765"/>
      <c r="H33" s="113"/>
      <c r="I33" s="762"/>
      <c r="J33" s="763"/>
      <c r="K33" s="5">
        <v>4</v>
      </c>
      <c r="L33" s="703"/>
      <c r="M33" s="703"/>
      <c r="N33" s="771"/>
      <c r="O33" s="4"/>
      <c r="P33" s="4"/>
    </row>
    <row r="34" spans="1:22" ht="18.25" customHeight="1">
      <c r="A34" s="672"/>
      <c r="B34" s="783"/>
      <c r="C34" s="111"/>
      <c r="D34" s="145" t="s">
        <v>11</v>
      </c>
      <c r="E34" s="112"/>
      <c r="F34" s="764"/>
      <c r="G34" s="765"/>
      <c r="H34" s="113"/>
      <c r="I34" s="762"/>
      <c r="J34" s="763"/>
      <c r="K34" s="5">
        <v>5</v>
      </c>
      <c r="L34" s="703"/>
      <c r="M34" s="703"/>
      <c r="N34" s="771"/>
      <c r="O34" s="4"/>
      <c r="P34" s="4"/>
    </row>
    <row r="35" spans="1:22" ht="18.25" customHeight="1">
      <c r="A35" s="672"/>
      <c r="B35" s="783"/>
      <c r="C35" s="111"/>
      <c r="D35" s="145" t="s">
        <v>179</v>
      </c>
      <c r="E35" s="112"/>
      <c r="F35" s="764"/>
      <c r="G35" s="765"/>
      <c r="H35" s="113"/>
      <c r="I35" s="762"/>
      <c r="J35" s="763"/>
      <c r="K35" s="5">
        <v>6</v>
      </c>
      <c r="L35" s="703"/>
      <c r="M35" s="703"/>
      <c r="N35" s="771"/>
      <c r="O35" s="4"/>
      <c r="P35" s="4"/>
      <c r="Q35" s="4"/>
      <c r="R35" s="4"/>
      <c r="S35" s="4"/>
      <c r="T35" s="4"/>
      <c r="U35" s="4"/>
    </row>
    <row r="36" spans="1:22" ht="18.25" customHeight="1">
      <c r="A36" s="672"/>
      <c r="B36" s="783"/>
      <c r="C36" s="111"/>
      <c r="D36" s="145" t="s">
        <v>11</v>
      </c>
      <c r="E36" s="112"/>
      <c r="F36" s="764"/>
      <c r="G36" s="765"/>
      <c r="H36" s="113"/>
      <c r="I36" s="762"/>
      <c r="J36" s="763"/>
      <c r="K36" s="5">
        <v>7</v>
      </c>
      <c r="L36" s="703"/>
      <c r="M36" s="703"/>
      <c r="N36" s="771"/>
      <c r="O36" s="4"/>
      <c r="P36" s="4"/>
      <c r="Q36" s="4"/>
      <c r="R36" s="4"/>
      <c r="S36" s="4"/>
      <c r="T36" s="4"/>
      <c r="U36" s="4"/>
    </row>
    <row r="37" spans="1:22" ht="18.25" customHeight="1">
      <c r="A37" s="672"/>
      <c r="B37" s="783"/>
      <c r="C37" s="111"/>
      <c r="D37" s="145" t="s">
        <v>179</v>
      </c>
      <c r="E37" s="112"/>
      <c r="F37" s="764"/>
      <c r="G37" s="768"/>
      <c r="H37" s="113"/>
      <c r="I37" s="762"/>
      <c r="J37" s="763"/>
      <c r="K37" s="5">
        <v>8</v>
      </c>
      <c r="L37" s="703"/>
      <c r="M37" s="703"/>
      <c r="N37" s="771"/>
      <c r="O37" s="4"/>
      <c r="P37" s="4"/>
      <c r="Q37" s="4"/>
      <c r="R37" s="4"/>
      <c r="S37" s="4"/>
      <c r="T37" s="4"/>
      <c r="U37" s="4"/>
    </row>
    <row r="38" spans="1:22" ht="18.25" customHeight="1">
      <c r="A38" s="672"/>
      <c r="B38" s="783"/>
      <c r="C38" s="111"/>
      <c r="D38" s="145" t="s">
        <v>11</v>
      </c>
      <c r="E38" s="112"/>
      <c r="F38" s="764"/>
      <c r="G38" s="765"/>
      <c r="H38" s="113"/>
      <c r="I38" s="762"/>
      <c r="J38" s="763"/>
      <c r="K38" s="5">
        <v>9</v>
      </c>
      <c r="L38" s="703"/>
      <c r="M38" s="703"/>
      <c r="N38" s="771"/>
      <c r="O38" s="4"/>
      <c r="P38" s="4"/>
      <c r="Q38" s="4"/>
      <c r="R38" s="4"/>
      <c r="S38" s="4"/>
      <c r="T38" s="4"/>
      <c r="U38" s="4"/>
    </row>
    <row r="39" spans="1:22" ht="18.25" customHeight="1">
      <c r="A39" s="672"/>
      <c r="B39" s="783"/>
      <c r="C39" s="111"/>
      <c r="D39" s="145" t="s">
        <v>179</v>
      </c>
      <c r="E39" s="112"/>
      <c r="F39" s="764"/>
      <c r="G39" s="768"/>
      <c r="H39" s="113"/>
      <c r="I39" s="762"/>
      <c r="J39" s="763"/>
      <c r="K39" s="5">
        <v>10</v>
      </c>
      <c r="L39" s="703"/>
      <c r="M39" s="703"/>
      <c r="N39" s="771"/>
      <c r="O39" s="4"/>
      <c r="P39" s="4"/>
      <c r="Q39" s="4"/>
      <c r="R39" s="4"/>
      <c r="S39" s="4"/>
      <c r="T39" s="4"/>
      <c r="U39" s="4"/>
    </row>
    <row r="40" spans="1:22" ht="18.25" customHeight="1">
      <c r="A40" s="672"/>
      <c r="B40" s="783"/>
      <c r="C40" s="111"/>
      <c r="D40" s="145" t="s">
        <v>11</v>
      </c>
      <c r="E40" s="112"/>
      <c r="F40" s="764"/>
      <c r="G40" s="768"/>
      <c r="H40" s="113"/>
      <c r="I40" s="762"/>
      <c r="J40" s="763"/>
      <c r="K40" s="5">
        <v>11</v>
      </c>
      <c r="L40" s="703"/>
      <c r="M40" s="703"/>
      <c r="N40" s="771"/>
      <c r="O40" s="4"/>
      <c r="P40" s="4"/>
      <c r="Q40" s="4"/>
      <c r="R40" s="4"/>
      <c r="S40" s="4"/>
      <c r="T40" s="4"/>
      <c r="U40" s="4"/>
    </row>
    <row r="41" spans="1:22" ht="18.25" customHeight="1">
      <c r="A41" s="672"/>
      <c r="B41" s="783"/>
      <c r="C41" s="111"/>
      <c r="D41" s="145" t="s">
        <v>179</v>
      </c>
      <c r="E41" s="112"/>
      <c r="F41" s="764"/>
      <c r="G41" s="768"/>
      <c r="H41" s="113"/>
      <c r="I41" s="762"/>
      <c r="J41" s="763"/>
      <c r="K41" s="5">
        <v>12</v>
      </c>
      <c r="L41" s="703"/>
      <c r="M41" s="703"/>
      <c r="N41" s="771"/>
      <c r="O41" s="4"/>
      <c r="P41" s="4"/>
      <c r="Q41" s="4"/>
      <c r="R41" s="4"/>
      <c r="S41" s="4"/>
      <c r="T41" s="4"/>
      <c r="U41" s="4"/>
      <c r="V41" s="4"/>
    </row>
    <row r="42" spans="1:22" ht="18.25" customHeight="1">
      <c r="A42" s="672"/>
      <c r="B42" s="783"/>
      <c r="C42" s="111"/>
      <c r="D42" s="145" t="s">
        <v>11</v>
      </c>
      <c r="E42" s="112"/>
      <c r="F42" s="764"/>
      <c r="G42" s="768"/>
      <c r="H42" s="113"/>
      <c r="I42" s="762"/>
      <c r="J42" s="763"/>
      <c r="K42" s="5">
        <v>13</v>
      </c>
      <c r="L42" s="703"/>
      <c r="M42" s="703"/>
      <c r="N42" s="771"/>
      <c r="O42" s="4"/>
      <c r="P42" s="4"/>
      <c r="Q42" s="4"/>
      <c r="R42" s="4"/>
      <c r="S42" s="4"/>
      <c r="T42" s="4"/>
      <c r="U42" s="4"/>
      <c r="V42" s="4"/>
    </row>
    <row r="43" spans="1:22" ht="18.25" customHeight="1">
      <c r="A43" s="672"/>
      <c r="B43" s="783"/>
      <c r="C43" s="111"/>
      <c r="D43" s="145" t="s">
        <v>11</v>
      </c>
      <c r="E43" s="112"/>
      <c r="F43" s="764"/>
      <c r="G43" s="768"/>
      <c r="H43" s="113"/>
      <c r="I43" s="762"/>
      <c r="J43" s="763"/>
      <c r="K43" s="5">
        <v>14</v>
      </c>
      <c r="L43" s="703"/>
      <c r="M43" s="703"/>
      <c r="N43" s="771"/>
      <c r="O43" s="4"/>
      <c r="P43" s="4"/>
      <c r="Q43" s="4"/>
      <c r="R43" s="4"/>
      <c r="S43" s="4"/>
      <c r="T43" s="4"/>
      <c r="U43" s="4"/>
      <c r="V43" s="4"/>
    </row>
    <row r="44" spans="1:22" ht="18.25" customHeight="1">
      <c r="A44" s="672"/>
      <c r="B44" s="783"/>
      <c r="C44" s="111"/>
      <c r="D44" s="145" t="s">
        <v>11</v>
      </c>
      <c r="E44" s="112"/>
      <c r="F44" s="780"/>
      <c r="G44" s="781"/>
      <c r="H44" s="365"/>
      <c r="I44" s="769"/>
      <c r="J44" s="770"/>
      <c r="K44" s="5">
        <v>15</v>
      </c>
      <c r="L44" s="703"/>
      <c r="M44" s="703"/>
      <c r="N44" s="771"/>
      <c r="O44" s="4"/>
      <c r="P44" s="4"/>
      <c r="V44" s="4"/>
    </row>
    <row r="45" spans="1:22" ht="26.9" customHeight="1">
      <c r="A45" s="672"/>
      <c r="B45" s="748" t="s">
        <v>183</v>
      </c>
      <c r="C45" s="147" t="s">
        <v>111</v>
      </c>
      <c r="D45" s="653" t="s">
        <v>18</v>
      </c>
      <c r="E45" s="654"/>
      <c r="F45" s="756" t="s">
        <v>112</v>
      </c>
      <c r="G45" s="757"/>
      <c r="H45" s="766" t="s">
        <v>396</v>
      </c>
      <c r="I45" s="766"/>
      <c r="J45" s="767"/>
      <c r="L45" s="340"/>
      <c r="N45" s="146"/>
      <c r="O45" s="4"/>
      <c r="P45" s="4"/>
      <c r="V45" s="4"/>
    </row>
    <row r="46" spans="1:22" ht="26.9" customHeight="1">
      <c r="A46" s="672"/>
      <c r="B46" s="749"/>
      <c r="C46" s="148" t="s">
        <v>201</v>
      </c>
      <c r="D46" s="149">
        <f>収入!E6</f>
        <v>0</v>
      </c>
      <c r="E46" s="374">
        <f>交付申請書総表貼付け欄!E45*1000</f>
        <v>0</v>
      </c>
      <c r="F46" s="579" t="s">
        <v>600</v>
      </c>
      <c r="G46" s="597" t="str">
        <f>IF(F46=支出!$E$21,支出!$D$21,IF(F46=支出!$E$22,支出!$D$22,IF(F46=支出!$E$23,支出!$D$23,"")))</f>
        <v/>
      </c>
      <c r="H46" s="152">
        <f>支出!G8</f>
        <v>0</v>
      </c>
      <c r="I46" s="754">
        <f>交付申請書総表貼付け欄!I45*1000</f>
        <v>0</v>
      </c>
      <c r="J46" s="755"/>
      <c r="L46" s="340"/>
      <c r="N46" s="146"/>
      <c r="O46" s="4"/>
      <c r="P46" s="4"/>
      <c r="V46" s="4"/>
    </row>
    <row r="47" spans="1:22" ht="26.25" customHeight="1">
      <c r="A47" s="672"/>
      <c r="B47" s="749"/>
      <c r="C47" s="151" t="s">
        <v>188</v>
      </c>
      <c r="D47" s="152">
        <f>収入!E7</f>
        <v>0</v>
      </c>
      <c r="E47" s="375">
        <f>交付申請書総表貼付け欄!E46*1000</f>
        <v>0</v>
      </c>
      <c r="F47" s="598" t="s">
        <v>229</v>
      </c>
      <c r="G47" s="597" t="str">
        <f>IF(F47=支出!$E$21,支出!$D$21,IF(F47=支出!$E$22,支出!$D$22,IF(F47=支出!$E$23,支出!$D$23,"")))</f>
        <v/>
      </c>
      <c r="H47" s="152">
        <f>支出!G9</f>
        <v>0</v>
      </c>
      <c r="I47" s="754">
        <f>交付申請書総表貼付け欄!I46*1000</f>
        <v>0</v>
      </c>
      <c r="J47" s="755"/>
      <c r="L47" s="370" t="s">
        <v>383</v>
      </c>
    </row>
    <row r="48" spans="1:22" ht="26.25" customHeight="1">
      <c r="A48" s="672"/>
      <c r="B48" s="749"/>
      <c r="C48" s="156" t="s">
        <v>315</v>
      </c>
      <c r="D48" s="152">
        <f>収入!E9</f>
        <v>0</v>
      </c>
      <c r="E48" s="375">
        <f>交付申請書総表貼付け欄!E47*1000</f>
        <v>0</v>
      </c>
      <c r="F48" s="154" t="s">
        <v>231</v>
      </c>
      <c r="G48" s="155" t="str">
        <f>IF(F48=支出!$E$21,支出!$D$21,IF(F48=支出!$E$22,支出!$D$22,IF(F48=支出!$E$23,支出!$D$23,"")))</f>
        <v/>
      </c>
      <c r="H48" s="152">
        <f>支出!G10</f>
        <v>0</v>
      </c>
      <c r="I48" s="754">
        <f>交付申請書総表貼付け欄!I47*1000</f>
        <v>0</v>
      </c>
      <c r="J48" s="755"/>
      <c r="L48" s="370" t="s">
        <v>384</v>
      </c>
    </row>
    <row r="49" spans="1:22" ht="26.25" customHeight="1">
      <c r="A49" s="672"/>
      <c r="B49" s="749"/>
      <c r="C49" s="151" t="s">
        <v>202</v>
      </c>
      <c r="D49" s="152">
        <f>収入!E10</f>
        <v>0</v>
      </c>
      <c r="E49" s="375">
        <f>交付申請書総表貼付け欄!E48*1000</f>
        <v>0</v>
      </c>
      <c r="F49" s="154" t="s">
        <v>230</v>
      </c>
      <c r="G49" s="155" t="str">
        <f>IF(F49=支出!$E$21,支出!$D$21,IF(F49=支出!$E$22,支出!$D$22,IF(F49=支出!$E$23,支出!$D$23,"")))</f>
        <v/>
      </c>
      <c r="H49" s="152">
        <f>支出!G11</f>
        <v>0</v>
      </c>
      <c r="I49" s="754">
        <f>交付申請書総表貼付け欄!I48*1000</f>
        <v>0</v>
      </c>
      <c r="J49" s="755"/>
    </row>
    <row r="50" spans="1:22" ht="26.25" customHeight="1">
      <c r="A50" s="672"/>
      <c r="B50" s="749"/>
      <c r="C50" s="151" t="s">
        <v>203</v>
      </c>
      <c r="D50" s="152">
        <f>収入!E11</f>
        <v>0</v>
      </c>
      <c r="E50" s="375">
        <f>交付申請書総表貼付け欄!E49*1000</f>
        <v>0</v>
      </c>
      <c r="F50" s="154" t="s">
        <v>232</v>
      </c>
      <c r="G50" s="157" t="str">
        <f>IF(F50=支出!$E$21,支出!$D$21,IF(F50=支出!$E$22,支出!$D$22,IF(F50=支出!$E$23,支出!$D$23,"")))</f>
        <v/>
      </c>
      <c r="H50" s="152">
        <f>支出!G12</f>
        <v>0</v>
      </c>
      <c r="I50" s="754">
        <f>交付申請書総表貼付け欄!I49*1000</f>
        <v>0</v>
      </c>
      <c r="J50" s="755"/>
    </row>
    <row r="51" spans="1:22" ht="26.25" customHeight="1">
      <c r="A51" s="672"/>
      <c r="B51" s="749"/>
      <c r="C51" s="151" t="s">
        <v>204</v>
      </c>
      <c r="D51" s="152">
        <f>収入!E12</f>
        <v>0</v>
      </c>
      <c r="E51" s="375">
        <f>交付申請書総表貼付け欄!E50*1000</f>
        <v>0</v>
      </c>
      <c r="F51" s="154" t="s">
        <v>233</v>
      </c>
      <c r="G51" s="157" t="str">
        <f>IF(F51=支出!$E$21,支出!$D$21,IF(F51=支出!$E$22,支出!$D$22,IF(F51=支出!$E$23,支出!$D$23,"")))</f>
        <v/>
      </c>
      <c r="H51" s="152">
        <f>支出!G13</f>
        <v>0</v>
      </c>
      <c r="I51" s="754">
        <f>交付申請書総表貼付け欄!I50*1000</f>
        <v>0</v>
      </c>
      <c r="J51" s="755"/>
    </row>
    <row r="52" spans="1:22" ht="26.25" customHeight="1">
      <c r="A52" s="672"/>
      <c r="B52" s="749"/>
      <c r="C52" s="151" t="s">
        <v>293</v>
      </c>
      <c r="D52" s="152">
        <f>収入!E13</f>
        <v>0</v>
      </c>
      <c r="E52" s="375">
        <f>交付申請書総表貼付け欄!E51*1000</f>
        <v>0</v>
      </c>
      <c r="F52" s="154" t="s">
        <v>234</v>
      </c>
      <c r="G52" s="157" t="str">
        <f>IF(F52=支出!$E$21,支出!$D$21,IF(F52=支出!$E$22,支出!$D$22,IF(F52=支出!$E$23,支出!$D$23,"")))</f>
        <v/>
      </c>
      <c r="H52" s="152">
        <f>支出!G14</f>
        <v>0</v>
      </c>
      <c r="I52" s="754">
        <f>交付申請書総表貼付け欄!I51*1000</f>
        <v>0</v>
      </c>
      <c r="J52" s="755"/>
    </row>
    <row r="53" spans="1:22" ht="26.25" customHeight="1">
      <c r="A53" s="672"/>
      <c r="B53" s="749"/>
      <c r="C53" s="158" t="s">
        <v>205</v>
      </c>
      <c r="D53" s="159">
        <f>収入!E14</f>
        <v>0</v>
      </c>
      <c r="E53" s="376">
        <f>交付申請書総表貼付け欄!E52*1000</f>
        <v>0</v>
      </c>
      <c r="F53" s="154" t="s">
        <v>333</v>
      </c>
      <c r="G53" s="157" t="str">
        <f>IF(F53=支出!$E$21,支出!$D$21,IF(F53=支出!$E$22,支出!$D$22,IF(F53=支出!$E$23,支出!$D$23,"")))</f>
        <v/>
      </c>
      <c r="H53" s="152">
        <f>支出!G15</f>
        <v>0</v>
      </c>
      <c r="I53" s="754">
        <f>交付申請書総表貼付け欄!I52*1000</f>
        <v>0</v>
      </c>
      <c r="J53" s="755"/>
    </row>
    <row r="54" spans="1:22" ht="26.25" customHeight="1">
      <c r="A54" s="672"/>
      <c r="B54" s="749"/>
      <c r="C54" s="782" t="s">
        <v>184</v>
      </c>
      <c r="D54" s="784">
        <f>SUM(D46:D53)</f>
        <v>0</v>
      </c>
      <c r="E54" s="786">
        <f>SUM(E46:E53)</f>
        <v>0</v>
      </c>
      <c r="F54" s="160" t="s">
        <v>334</v>
      </c>
      <c r="G54" s="161" t="str">
        <f>IF(F54=支出!$E$21,支出!$D$21,IF(F54=支出!$E$22,支出!$D$22,IF(F54=支出!$E$23,支出!$D$23,"")))</f>
        <v/>
      </c>
      <c r="H54" s="152">
        <f>支出!G16</f>
        <v>0</v>
      </c>
      <c r="I54" s="754">
        <f>交付申請書総表貼付け欄!I53*1000</f>
        <v>0</v>
      </c>
      <c r="J54" s="755"/>
    </row>
    <row r="55" spans="1:22" ht="26.25" customHeight="1">
      <c r="A55" s="672"/>
      <c r="B55" s="749"/>
      <c r="C55" s="756"/>
      <c r="D55" s="785"/>
      <c r="E55" s="787"/>
      <c r="F55" s="163" t="s">
        <v>235</v>
      </c>
      <c r="G55" s="164" t="str">
        <f>IF(F55=支出!$E$21,支出!$D$21,IF(F55=支出!$E$22,支出!$D$22,IF(F55=支出!$E$23,支出!$D$23,"")))</f>
        <v/>
      </c>
      <c r="H55" s="165">
        <f>支出!G17</f>
        <v>0</v>
      </c>
      <c r="I55" s="754">
        <f>交付申請書総表貼付け欄!I54*1000</f>
        <v>0</v>
      </c>
      <c r="J55" s="755"/>
    </row>
    <row r="56" spans="1:22" ht="26.25" customHeight="1" thickBot="1">
      <c r="A56" s="672"/>
      <c r="B56" s="749"/>
      <c r="C56" s="366" t="s">
        <v>185</v>
      </c>
      <c r="D56" s="162">
        <f>IFERROR(H58-D54-D57,"自動計算")</f>
        <v>0</v>
      </c>
      <c r="E56" s="377">
        <f>IFERROR(I58-E54-E57,"自動計算")</f>
        <v>0</v>
      </c>
      <c r="F56" s="163" t="s">
        <v>527</v>
      </c>
      <c r="G56" s="164" t="str">
        <f>IF(F56=支出!$E$21,支出!$D$21,IF(F56=支出!$E$22,支出!$D$22,IF(F56=支出!$E$23,支出!$D$23,"")))</f>
        <v/>
      </c>
      <c r="H56" s="165">
        <f>支出!G18</f>
        <v>0</v>
      </c>
      <c r="I56" s="754">
        <f>交付申請書総表貼付け欄!I55*1000</f>
        <v>0</v>
      </c>
      <c r="J56" s="755"/>
    </row>
    <row r="57" spans="1:22" ht="45" customHeight="1" thickTop="1" thickBot="1">
      <c r="A57" s="672"/>
      <c r="B57" s="749"/>
      <c r="C57" s="367" t="s">
        <v>368</v>
      </c>
      <c r="D57" s="373">
        <f>IF(E57&lt;H57,E57,ROUNDDOWN(H57,-3))</f>
        <v>0</v>
      </c>
      <c r="E57" s="378">
        <f>交付申請書総表貼付け欄!D56*1000</f>
        <v>0</v>
      </c>
      <c r="F57" s="775" t="s">
        <v>341</v>
      </c>
      <c r="G57" s="774"/>
      <c r="H57" s="167">
        <f>支出!G19</f>
        <v>0</v>
      </c>
      <c r="I57" s="776">
        <f>交付申請書総表貼付け欄!I56*1000</f>
        <v>0</v>
      </c>
      <c r="J57" s="777"/>
    </row>
    <row r="58" spans="1:22" ht="40" customHeight="1" thickTop="1" thickBot="1">
      <c r="A58" s="673"/>
      <c r="B58" s="750"/>
      <c r="C58" s="168" t="s">
        <v>369</v>
      </c>
      <c r="D58" s="166">
        <f>総表!H58</f>
        <v>0</v>
      </c>
      <c r="E58" s="379">
        <f>総表!I58</f>
        <v>0</v>
      </c>
      <c r="F58" s="773" t="s">
        <v>321</v>
      </c>
      <c r="G58" s="774"/>
      <c r="H58" s="167">
        <f>支出!G7</f>
        <v>0</v>
      </c>
      <c r="I58" s="776">
        <f>交付申請書総表貼付け欄!I57*1000</f>
        <v>0</v>
      </c>
      <c r="J58" s="777"/>
    </row>
    <row r="59" spans="1:22" ht="24.75" customHeight="1">
      <c r="A59" s="6"/>
      <c r="B59" s="6"/>
      <c r="C59" s="6"/>
      <c r="D59" s="6"/>
      <c r="E59" s="6"/>
      <c r="F59" s="6"/>
      <c r="G59" s="6"/>
      <c r="H59" s="6"/>
      <c r="I59" s="6"/>
      <c r="J59" s="6"/>
      <c r="L59" s="4"/>
      <c r="M59" s="4"/>
      <c r="N59" s="137"/>
      <c r="O59" s="4"/>
      <c r="P59" s="4"/>
      <c r="Q59" s="4"/>
      <c r="R59" s="4"/>
      <c r="S59" s="4"/>
      <c r="T59" s="4"/>
      <c r="U59" s="4"/>
      <c r="V59" s="4"/>
    </row>
    <row r="60" spans="1:22" ht="23.25" customHeight="1">
      <c r="A60" s="169"/>
      <c r="B60" s="170"/>
      <c r="C60" s="6"/>
      <c r="D60" s="6"/>
      <c r="E60" s="6"/>
      <c r="F60" s="6" t="s">
        <v>394</v>
      </c>
      <c r="G60" s="6"/>
      <c r="H60" s="372" t="e">
        <f>H58/I58</f>
        <v>#DIV/0!</v>
      </c>
      <c r="I60" s="6"/>
      <c r="J60" s="6"/>
      <c r="K60" s="5"/>
      <c r="L60" s="4"/>
      <c r="M60" s="4"/>
      <c r="O60" s="4"/>
      <c r="P60" s="4"/>
      <c r="Q60" s="4"/>
      <c r="R60" s="4"/>
      <c r="S60" s="4"/>
      <c r="T60" s="4"/>
      <c r="U60" s="4"/>
    </row>
    <row r="61" spans="1:22" ht="16.5">
      <c r="A61" s="6"/>
      <c r="B61" s="169"/>
      <c r="C61" s="6"/>
      <c r="D61" s="6"/>
      <c r="E61" s="6"/>
      <c r="F61" s="6" t="s">
        <v>395</v>
      </c>
      <c r="G61" s="6"/>
      <c r="H61" s="298" t="e">
        <f>IF(0.8&lt;=H60,"","要変更理由書")</f>
        <v>#DIV/0!</v>
      </c>
      <c r="I61" s="6"/>
      <c r="J61" s="6"/>
      <c r="K61" s="5"/>
      <c r="L61" s="4"/>
      <c r="M61" s="4"/>
      <c r="N61" s="137"/>
      <c r="O61" s="4"/>
      <c r="P61" s="4"/>
      <c r="Q61" s="4"/>
      <c r="R61" s="4"/>
      <c r="S61" s="4"/>
      <c r="T61" s="4"/>
      <c r="U61" s="4"/>
      <c r="V61" s="4"/>
    </row>
    <row r="62" spans="1:22" ht="16.5">
      <c r="A62" s="6"/>
      <c r="B62" s="169"/>
      <c r="K62" s="5"/>
      <c r="L62" s="4"/>
      <c r="M62" s="4"/>
      <c r="N62" s="137"/>
      <c r="O62" s="4"/>
      <c r="P62" s="4"/>
      <c r="Q62" s="4"/>
      <c r="R62" s="4"/>
      <c r="S62" s="4"/>
      <c r="T62" s="4"/>
      <c r="U62" s="4"/>
      <c r="V62" s="4"/>
    </row>
    <row r="63" spans="1:22">
      <c r="K63" s="5"/>
      <c r="L63" s="4"/>
      <c r="M63" s="4"/>
      <c r="N63" s="137"/>
      <c r="O63" s="4"/>
      <c r="P63" s="4"/>
      <c r="Q63" s="4"/>
      <c r="R63" s="4"/>
      <c r="S63" s="4"/>
      <c r="T63" s="4"/>
      <c r="U63" s="4"/>
      <c r="V63" s="4"/>
    </row>
    <row r="64" spans="1:22">
      <c r="K64" s="5"/>
      <c r="L64" s="4"/>
      <c r="M64" s="4"/>
      <c r="N64" s="137"/>
      <c r="O64" s="4"/>
      <c r="P64" s="4"/>
      <c r="Q64" s="4"/>
      <c r="R64" s="4"/>
      <c r="S64" s="4"/>
      <c r="T64" s="4"/>
      <c r="U64" s="4"/>
      <c r="V64" s="4"/>
    </row>
    <row r="65" spans="11:22">
      <c r="K65" s="5"/>
      <c r="L65" s="4"/>
      <c r="M65" s="4"/>
      <c r="N65" s="137"/>
      <c r="O65" s="4"/>
      <c r="P65" s="4"/>
      <c r="Q65" s="4"/>
      <c r="R65" s="4"/>
      <c r="S65" s="4"/>
      <c r="T65" s="4"/>
      <c r="U65" s="4"/>
      <c r="V65" s="4"/>
    </row>
    <row r="66" spans="11:22">
      <c r="K66" s="5"/>
      <c r="L66" s="4"/>
      <c r="M66" s="4"/>
      <c r="N66" s="137"/>
      <c r="O66" s="4"/>
      <c r="P66" s="4"/>
      <c r="Q66" s="4"/>
      <c r="R66" s="4"/>
      <c r="S66" s="4"/>
      <c r="T66" s="4"/>
      <c r="U66" s="4"/>
      <c r="V66" s="4"/>
    </row>
    <row r="67" spans="11:22">
      <c r="K67" s="5"/>
      <c r="L67" s="4"/>
      <c r="M67" s="4"/>
      <c r="N67" s="137"/>
      <c r="O67" s="4"/>
      <c r="P67" s="4"/>
      <c r="Q67" s="4"/>
      <c r="R67" s="4"/>
      <c r="S67" s="4"/>
      <c r="T67" s="4"/>
      <c r="U67" s="4"/>
      <c r="V67" s="4"/>
    </row>
    <row r="68" spans="11:22">
      <c r="K68" s="5"/>
      <c r="L68" s="4"/>
      <c r="M68" s="4"/>
      <c r="N68" s="137"/>
      <c r="O68" s="4"/>
      <c r="P68" s="4"/>
      <c r="Q68" s="4"/>
      <c r="R68" s="4"/>
      <c r="S68" s="4"/>
      <c r="T68" s="4"/>
      <c r="U68" s="4"/>
      <c r="V68" s="4"/>
    </row>
    <row r="69" spans="11:22">
      <c r="K69" s="5"/>
      <c r="L69" s="4"/>
      <c r="M69" s="4"/>
      <c r="N69" s="137"/>
      <c r="O69" s="4"/>
      <c r="P69" s="4"/>
      <c r="Q69" s="4"/>
      <c r="R69" s="4"/>
      <c r="S69" s="4"/>
      <c r="T69" s="4"/>
      <c r="U69" s="4"/>
      <c r="V69" s="4"/>
    </row>
    <row r="70" spans="11:22">
      <c r="K70" s="5"/>
      <c r="L70" s="4"/>
      <c r="M70" s="4"/>
      <c r="N70" s="137"/>
      <c r="O70" s="4"/>
      <c r="P70" s="4"/>
      <c r="Q70" s="4"/>
      <c r="R70" s="4"/>
      <c r="S70" s="4"/>
      <c r="T70" s="4"/>
      <c r="U70" s="4"/>
      <c r="V70" s="4"/>
    </row>
    <row r="71" spans="11:22">
      <c r="K71" s="5"/>
      <c r="L71" s="4"/>
      <c r="M71" s="4"/>
      <c r="N71" s="137"/>
      <c r="O71" s="4"/>
      <c r="P71" s="4"/>
      <c r="Q71" s="4"/>
      <c r="R71" s="4"/>
      <c r="S71" s="4"/>
      <c r="T71" s="4"/>
      <c r="U71" s="4"/>
      <c r="V71" s="4"/>
    </row>
    <row r="72" spans="11:22">
      <c r="K72" s="5"/>
      <c r="L72" s="4"/>
      <c r="M72" s="4"/>
      <c r="N72" s="137"/>
      <c r="O72" s="4"/>
      <c r="P72" s="4"/>
      <c r="Q72" s="4"/>
      <c r="R72" s="4"/>
      <c r="S72" s="4"/>
      <c r="T72" s="4"/>
      <c r="U72" s="4"/>
      <c r="V72" s="4"/>
    </row>
    <row r="73" spans="11:22">
      <c r="K73" s="5"/>
      <c r="L73" s="4"/>
      <c r="M73" s="4"/>
      <c r="N73" s="137"/>
      <c r="O73" s="4"/>
      <c r="P73" s="4"/>
      <c r="Q73" s="4"/>
      <c r="R73" s="4"/>
      <c r="S73" s="4"/>
      <c r="T73" s="4"/>
      <c r="U73" s="4"/>
      <c r="V73" s="4"/>
    </row>
    <row r="74" spans="11:22">
      <c r="N74" s="137"/>
      <c r="O74" s="4"/>
      <c r="P74" s="4"/>
      <c r="V74" s="4"/>
    </row>
  </sheetData>
  <dataConsolidate/>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96">
    <mergeCell ref="D54:D55"/>
    <mergeCell ref="E54:E55"/>
    <mergeCell ref="I46:J46"/>
    <mergeCell ref="A4:J4"/>
    <mergeCell ref="C19:J19"/>
    <mergeCell ref="G11:J11"/>
    <mergeCell ref="A12:A22"/>
    <mergeCell ref="F12:J12"/>
    <mergeCell ref="C20:J20"/>
    <mergeCell ref="D14:J14"/>
    <mergeCell ref="D13:J13"/>
    <mergeCell ref="A11:B11"/>
    <mergeCell ref="C11:E11"/>
    <mergeCell ref="H5:J5"/>
    <mergeCell ref="A10:J10"/>
    <mergeCell ref="B8:E8"/>
    <mergeCell ref="F8:J8"/>
    <mergeCell ref="B9:J9"/>
    <mergeCell ref="F58:G58"/>
    <mergeCell ref="F57:G57"/>
    <mergeCell ref="I58:J58"/>
    <mergeCell ref="F30:G30"/>
    <mergeCell ref="I56:J56"/>
    <mergeCell ref="I55:J55"/>
    <mergeCell ref="I54:J54"/>
    <mergeCell ref="I57:J57"/>
    <mergeCell ref="F43:G43"/>
    <mergeCell ref="F44:G44"/>
    <mergeCell ref="F34:G34"/>
    <mergeCell ref="F35:G35"/>
    <mergeCell ref="C54:C55"/>
    <mergeCell ref="B28:B44"/>
    <mergeCell ref="N33:N44"/>
    <mergeCell ref="F36:G36"/>
    <mergeCell ref="I36:J36"/>
    <mergeCell ref="F37:G37"/>
    <mergeCell ref="I37:J37"/>
    <mergeCell ref="F42:G42"/>
    <mergeCell ref="I42:J42"/>
    <mergeCell ref="L30:M44"/>
    <mergeCell ref="F38:G38"/>
    <mergeCell ref="I33:J33"/>
    <mergeCell ref="I43:J43"/>
    <mergeCell ref="F39:G39"/>
    <mergeCell ref="F40:G40"/>
    <mergeCell ref="I49:J49"/>
    <mergeCell ref="I32:J32"/>
    <mergeCell ref="F31:G31"/>
    <mergeCell ref="F32:G32"/>
    <mergeCell ref="I31:J31"/>
    <mergeCell ref="H45:J45"/>
    <mergeCell ref="F33:G33"/>
    <mergeCell ref="F41:G41"/>
    <mergeCell ref="I34:J34"/>
    <mergeCell ref="I35:J35"/>
    <mergeCell ref="I38:J38"/>
    <mergeCell ref="I44:J44"/>
    <mergeCell ref="I41:J41"/>
    <mergeCell ref="I39:J39"/>
    <mergeCell ref="I40:J40"/>
    <mergeCell ref="L19:M21"/>
    <mergeCell ref="A26:A58"/>
    <mergeCell ref="B45:B58"/>
    <mergeCell ref="A23:A25"/>
    <mergeCell ref="F24:J24"/>
    <mergeCell ref="C23:D23"/>
    <mergeCell ref="I48:J48"/>
    <mergeCell ref="I47:J47"/>
    <mergeCell ref="I53:J53"/>
    <mergeCell ref="I52:J52"/>
    <mergeCell ref="I51:J51"/>
    <mergeCell ref="D45:E45"/>
    <mergeCell ref="F45:G45"/>
    <mergeCell ref="I30:J30"/>
    <mergeCell ref="F29:G29"/>
    <mergeCell ref="I50:J50"/>
    <mergeCell ref="L29:M29"/>
    <mergeCell ref="H28:J28"/>
    <mergeCell ref="F28:G28"/>
    <mergeCell ref="C25:D25"/>
    <mergeCell ref="L27:M27"/>
    <mergeCell ref="C26:J26"/>
    <mergeCell ref="C27:J27"/>
    <mergeCell ref="B13:B14"/>
    <mergeCell ref="F25:J25"/>
    <mergeCell ref="C22:J22"/>
    <mergeCell ref="F23:J23"/>
    <mergeCell ref="C24:D24"/>
    <mergeCell ref="B15:B17"/>
    <mergeCell ref="F15:J15"/>
    <mergeCell ref="D16:H16"/>
    <mergeCell ref="I16:J16"/>
    <mergeCell ref="D17:H17"/>
    <mergeCell ref="I17:J17"/>
    <mergeCell ref="C21:J21"/>
    <mergeCell ref="C18:J18"/>
  </mergeCells>
  <phoneticPr fontId="4"/>
  <conditionalFormatting sqref="B8:E8">
    <cfRule type="beginsWith" dxfId="150" priority="2" operator="beginsWith" text="　令和　年">
      <formula>LEFT(B8,LEN("　令和　年"))="　令和　年"</formula>
    </cfRule>
  </conditionalFormatting>
  <conditionalFormatting sqref="H5:J5">
    <cfRule type="beginsWith" dxfId="149" priority="1" operator="beginsWith" text="令和　年">
      <formula>LEFT(H5,LEN("令和　年"))="令和　年"</formula>
    </cfRule>
  </conditionalFormatting>
  <dataValidations count="11">
    <dataValidation imeMode="halfAlpha" operator="greaterThanOrEqual" allowBlank="1" showInputMessage="1" showErrorMessage="1" sqref="C13 C16" xr:uid="{00000000-0002-0000-0200-000000000000}"/>
    <dataValidation type="list" allowBlank="1" showInputMessage="1" showErrorMessage="1" sqref="C17 C14 H30:H44"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24:D24 C26:J26" xr:uid="{00000000-0002-0000-0200-000004000000}"/>
    <dataValidation type="date" allowBlank="1" showInputMessage="1" showErrorMessage="1" errorTitle="公演日を記載してください。" error="2024/4/1～2025/3/31で記載してください。" sqref="E30:E44 C30:C44" xr:uid="{00000000-0002-0000-0200-000007000000}">
      <formula1>45383</formula1>
      <formula2>45747</formula2>
    </dataValidation>
    <dataValidation imeMode="halfAlpha" allowBlank="1" showInputMessage="1" showErrorMessage="1" prompt="ハイフンを入れた形式で入力してください。_x000a_ex.) 03-3265-7411" sqref="F23:J24 C22:J22" xr:uid="{00000000-0002-0000-0200-000008000000}"/>
    <dataValidation imeMode="halfAlpha" allowBlank="1" showInputMessage="1" showErrorMessage="1" sqref="F25:J25" xr:uid="{00000000-0002-0000-0200-000009000000}"/>
    <dataValidation type="textLength" allowBlank="1" showInputMessage="1" showErrorMessage="1" error="60字以内でご記入ください。" prompt="建物名を含め_x000a_正確に記入してください。" sqref="D14:J14" xr:uid="{D445FB8C-0129-4B41-8EFF-4364D8AB2075}">
      <formula1>0</formula1>
      <formula2>60</formula2>
    </dataValidation>
    <dataValidation allowBlank="1" showInputMessage="1" showErrorMessage="1" error="2021/11/1～2021/11/19の間でご記入ください。" sqref="H5:J5" xr:uid="{51CA1170-D961-480D-8072-34A0ABA2A8A0}"/>
    <dataValidation type="textLength" allowBlank="1" showInputMessage="1" showErrorMessage="1" error="60字以内でご記入ください。" prompt="建物名を含め_x000a_正確にご記入ください。" sqref="D17" xr:uid="{B40D1A1D-B2EE-4ADD-B9C1-1B7AD9BB91DD}">
      <formula1>0</formula1>
      <formula2>60</formula2>
    </dataValidation>
    <dataValidation imeMode="halfAlpha" operator="greaterThanOrEqual" allowBlank="1" showInputMessage="1" showErrorMessage="1" prompt="半角数字で入力してください" sqref="C15 C12 E15 E12" xr:uid="{73596D42-7849-4A38-A986-25622DA583AF}"/>
    <dataValidation imeMode="fullKatakana" allowBlank="1" showInputMessage="1" showErrorMessage="1" prompt="法人格部分のフリガナは入力しないでください。_x000a_数字もカタカナ表記としてください。" sqref="C18:J18" xr:uid="{0A7D66D5-EAA9-4EDA-9015-A0D5C91E4BE2}"/>
  </dataValidations>
  <printOptions horizontalCentered="1"/>
  <pageMargins left="0.78740157480314965" right="0.78740157480314965" top="0.59055118110236227" bottom="0.78740157480314965" header="0.59055118110236227" footer="0"/>
  <pageSetup paperSize="9" scale="48" orientation="portrait" r:id="rId2"/>
  <headerFooter scaleWithDoc="0">
    <oddFooter xml:space="preserve">&amp;R&amp;"ＭＳ ゴシック,標準"&amp;12整理番号：（事務局記入欄）
</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C56B894-994E-442D-AFF0-47FF22D846DE}">
          <x14:formula1>
            <xm:f>《非表示》分野・ジャンル!$G$4:$G$5</xm:f>
          </x14:formula1>
          <xm:sqref>G11:J11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P95"/>
  <sheetViews>
    <sheetView view="pageBreakPreview" zoomScale="75" zoomScaleNormal="50" zoomScaleSheetLayoutView="75" zoomScalePageLayoutView="55" workbookViewId="0">
      <selection activeCell="C17" sqref="C17:M20"/>
    </sheetView>
  </sheetViews>
  <sheetFormatPr defaultColWidth="9" defaultRowHeight="16.5"/>
  <cols>
    <col min="1" max="1" width="4.33203125" style="6" bestFit="1" customWidth="1"/>
    <col min="2" max="2" width="3.58203125" style="6" customWidth="1"/>
    <col min="3" max="3" width="4.6640625" style="6" customWidth="1"/>
    <col min="4" max="5" width="12.58203125" style="6" customWidth="1"/>
    <col min="6" max="7" width="15.58203125" style="6" customWidth="1"/>
    <col min="8" max="8" width="21.58203125" style="6" customWidth="1"/>
    <col min="9" max="10" width="12.58203125" style="6" customWidth="1"/>
    <col min="11" max="11" width="16.58203125" style="6" customWidth="1"/>
    <col min="12" max="12" width="19.08203125" style="6" customWidth="1"/>
    <col min="13" max="13" width="11.75" style="6" customWidth="1"/>
    <col min="14" max="14" width="50.58203125" style="7" customWidth="1"/>
    <col min="15" max="16384" width="9" style="6"/>
  </cols>
  <sheetData>
    <row r="1" spans="1:15" s="17" customFormat="1" ht="29.25" customHeight="1">
      <c r="B1" s="18" t="s">
        <v>199</v>
      </c>
      <c r="H1" s="19"/>
      <c r="I1" s="19"/>
      <c r="J1" s="38"/>
    </row>
    <row r="2" spans="1:15" ht="35.15" customHeight="1">
      <c r="B2" s="850" t="s">
        <v>180</v>
      </c>
      <c r="C2" s="850"/>
      <c r="D2" s="850"/>
      <c r="E2" s="851" t="str">
        <f>IF(総表!C19="","自動入力",総表!C19)</f>
        <v>自動入力</v>
      </c>
      <c r="F2" s="851"/>
      <c r="G2" s="851"/>
      <c r="H2" s="117" t="s">
        <v>344</v>
      </c>
      <c r="I2" s="851" t="str">
        <f>IF(総表!C27="","自動入力",総表!C27)</f>
        <v>自動入力</v>
      </c>
      <c r="J2" s="851"/>
      <c r="K2" s="851"/>
      <c r="L2" s="851"/>
      <c r="M2" s="851"/>
      <c r="N2" s="7" t="s">
        <v>195</v>
      </c>
    </row>
    <row r="3" spans="1:15" ht="18.75" customHeight="1">
      <c r="B3" s="855" t="s">
        <v>9</v>
      </c>
      <c r="C3" s="856" t="s">
        <v>295</v>
      </c>
      <c r="D3" s="857"/>
      <c r="E3" s="857"/>
      <c r="F3" s="857"/>
      <c r="G3" s="857"/>
      <c r="H3" s="857"/>
      <c r="I3" s="857"/>
      <c r="J3" s="857"/>
      <c r="K3" s="857"/>
      <c r="L3" s="857"/>
      <c r="M3" s="857"/>
    </row>
    <row r="4" spans="1:15" ht="17.25" customHeight="1">
      <c r="A4" s="6">
        <v>1</v>
      </c>
      <c r="B4" s="855"/>
      <c r="C4" s="858" t="str">
        <f>IF(交付申請書総表貼付け欄!B61="","交付申請書貼付け欄に正しく貼り付けを行ってください。",交付申請書総表貼付け欄!B61)</f>
        <v>交付申請書貼付け欄に正しく貼り付けを行ってください。</v>
      </c>
      <c r="D4" s="858"/>
      <c r="E4" s="858"/>
      <c r="F4" s="858"/>
      <c r="G4" s="858"/>
      <c r="H4" s="858"/>
      <c r="I4" s="858"/>
      <c r="J4" s="858"/>
      <c r="K4" s="858"/>
      <c r="L4" s="858"/>
      <c r="M4" s="859"/>
      <c r="N4" s="868" t="s">
        <v>460</v>
      </c>
      <c r="O4" s="703"/>
    </row>
    <row r="5" spans="1:15" ht="17.25" customHeight="1">
      <c r="A5" s="6">
        <v>2</v>
      </c>
      <c r="B5" s="855"/>
      <c r="C5" s="860"/>
      <c r="D5" s="860"/>
      <c r="E5" s="860"/>
      <c r="F5" s="860"/>
      <c r="G5" s="860"/>
      <c r="H5" s="860"/>
      <c r="I5" s="860"/>
      <c r="J5" s="860"/>
      <c r="K5" s="860"/>
      <c r="L5" s="860"/>
      <c r="M5" s="861"/>
      <c r="N5" s="868"/>
      <c r="O5" s="703"/>
    </row>
    <row r="6" spans="1:15" ht="17.25" customHeight="1">
      <c r="A6" s="6">
        <v>3</v>
      </c>
      <c r="B6" s="855"/>
      <c r="C6" s="860"/>
      <c r="D6" s="860"/>
      <c r="E6" s="860"/>
      <c r="F6" s="860"/>
      <c r="G6" s="860"/>
      <c r="H6" s="860"/>
      <c r="I6" s="860"/>
      <c r="J6" s="860"/>
      <c r="K6" s="860"/>
      <c r="L6" s="860"/>
      <c r="M6" s="861"/>
      <c r="N6" s="868"/>
      <c r="O6" s="703"/>
    </row>
    <row r="7" spans="1:15" ht="17.25" customHeight="1">
      <c r="A7" s="6">
        <v>4</v>
      </c>
      <c r="B7" s="855"/>
      <c r="C7" s="860"/>
      <c r="D7" s="860"/>
      <c r="E7" s="860"/>
      <c r="F7" s="860"/>
      <c r="G7" s="860"/>
      <c r="H7" s="860"/>
      <c r="I7" s="860"/>
      <c r="J7" s="860"/>
      <c r="K7" s="860"/>
      <c r="L7" s="860"/>
      <c r="M7" s="861"/>
      <c r="N7" s="868"/>
      <c r="O7" s="703"/>
    </row>
    <row r="8" spans="1:15" ht="17.25" customHeight="1">
      <c r="A8" s="6">
        <v>5</v>
      </c>
      <c r="B8" s="855"/>
      <c r="C8" s="860"/>
      <c r="D8" s="860"/>
      <c r="E8" s="860"/>
      <c r="F8" s="860"/>
      <c r="G8" s="860"/>
      <c r="H8" s="860"/>
      <c r="I8" s="860"/>
      <c r="J8" s="860"/>
      <c r="K8" s="860"/>
      <c r="L8" s="860"/>
      <c r="M8" s="861"/>
      <c r="N8" s="868"/>
      <c r="O8" s="703"/>
    </row>
    <row r="9" spans="1:15" ht="17.25" customHeight="1">
      <c r="A9" s="6">
        <v>6</v>
      </c>
      <c r="B9" s="855"/>
      <c r="C9" s="860"/>
      <c r="D9" s="860"/>
      <c r="E9" s="860"/>
      <c r="F9" s="860"/>
      <c r="G9" s="860"/>
      <c r="H9" s="860"/>
      <c r="I9" s="860"/>
      <c r="J9" s="860"/>
      <c r="K9" s="860"/>
      <c r="L9" s="860"/>
      <c r="M9" s="861"/>
      <c r="N9" s="868"/>
      <c r="O9" s="703"/>
    </row>
    <row r="10" spans="1:15" ht="17" customHeight="1">
      <c r="A10" s="6">
        <v>7</v>
      </c>
      <c r="B10" s="855"/>
      <c r="C10" s="862"/>
      <c r="D10" s="862"/>
      <c r="E10" s="862"/>
      <c r="F10" s="862"/>
      <c r="G10" s="862"/>
      <c r="H10" s="862"/>
      <c r="I10" s="862"/>
      <c r="J10" s="862"/>
      <c r="K10" s="862"/>
      <c r="L10" s="862"/>
      <c r="M10" s="863"/>
      <c r="N10" s="868"/>
      <c r="O10" s="703"/>
    </row>
    <row r="11" spans="1:15">
      <c r="B11" s="855"/>
      <c r="C11" s="856" t="s">
        <v>612</v>
      </c>
      <c r="D11" s="857"/>
      <c r="E11" s="857"/>
      <c r="F11" s="857"/>
      <c r="G11" s="857"/>
      <c r="H11" s="857"/>
      <c r="I11" s="857"/>
      <c r="J11" s="857"/>
      <c r="K11" s="857"/>
      <c r="L11" s="857"/>
      <c r="M11" s="857"/>
    </row>
    <row r="12" spans="1:15" ht="17.25" customHeight="1">
      <c r="A12" s="6">
        <v>1</v>
      </c>
      <c r="B12" s="855"/>
      <c r="C12" s="887" t="str">
        <f>IF(交付申請書総表貼付け欄!B62="","交付申請書貼付け欄に正しく貼り付けを行ってください。",交付申請書総表貼付け欄!B62)</f>
        <v>交付申請書貼付け欄に正しく貼り付けを行ってください。</v>
      </c>
      <c r="D12" s="887"/>
      <c r="E12" s="887"/>
      <c r="F12" s="887"/>
      <c r="G12" s="887"/>
      <c r="H12" s="887"/>
      <c r="I12" s="887"/>
      <c r="J12" s="887"/>
      <c r="K12" s="887"/>
      <c r="L12" s="887"/>
      <c r="M12" s="888"/>
      <c r="N12" s="868" t="s">
        <v>613</v>
      </c>
      <c r="O12" s="703"/>
    </row>
    <row r="13" spans="1:15" ht="17.25" customHeight="1">
      <c r="A13" s="6">
        <v>2</v>
      </c>
      <c r="B13" s="855"/>
      <c r="C13" s="889"/>
      <c r="D13" s="889"/>
      <c r="E13" s="889"/>
      <c r="F13" s="889"/>
      <c r="G13" s="889"/>
      <c r="H13" s="889"/>
      <c r="I13" s="889"/>
      <c r="J13" s="889"/>
      <c r="K13" s="889"/>
      <c r="L13" s="889"/>
      <c r="M13" s="890"/>
      <c r="N13" s="868"/>
      <c r="O13" s="703"/>
    </row>
    <row r="14" spans="1:15" ht="17.25" customHeight="1">
      <c r="A14" s="6">
        <v>3</v>
      </c>
      <c r="B14" s="855"/>
      <c r="C14" s="889"/>
      <c r="D14" s="889"/>
      <c r="E14" s="889"/>
      <c r="F14" s="889"/>
      <c r="G14" s="889"/>
      <c r="H14" s="889"/>
      <c r="I14" s="889"/>
      <c r="J14" s="889"/>
      <c r="K14" s="889"/>
      <c r="L14" s="889"/>
      <c r="M14" s="890"/>
      <c r="N14" s="868"/>
      <c r="O14" s="703"/>
    </row>
    <row r="15" spans="1:15" ht="17.25" customHeight="1">
      <c r="A15" s="6">
        <v>4</v>
      </c>
      <c r="B15" s="855"/>
      <c r="C15" s="891"/>
      <c r="D15" s="891"/>
      <c r="E15" s="891"/>
      <c r="F15" s="891"/>
      <c r="G15" s="891"/>
      <c r="H15" s="891"/>
      <c r="I15" s="891"/>
      <c r="J15" s="891"/>
      <c r="K15" s="891"/>
      <c r="L15" s="891"/>
      <c r="M15" s="892"/>
      <c r="N15" s="868"/>
      <c r="O15" s="703"/>
    </row>
    <row r="16" spans="1:15" ht="21" customHeight="1">
      <c r="B16" s="855"/>
      <c r="C16" s="864" t="s">
        <v>530</v>
      </c>
      <c r="D16" s="865"/>
      <c r="E16" s="865"/>
      <c r="F16" s="865"/>
      <c r="G16" s="865"/>
      <c r="H16" s="865"/>
      <c r="I16" s="865"/>
      <c r="J16" s="865"/>
      <c r="K16" s="865"/>
      <c r="L16" s="865"/>
      <c r="M16" s="865"/>
    </row>
    <row r="17" spans="1:15" ht="17.25" customHeight="1">
      <c r="A17" s="6">
        <v>1</v>
      </c>
      <c r="B17" s="855"/>
      <c r="C17" s="866"/>
      <c r="D17" s="866"/>
      <c r="E17" s="866"/>
      <c r="F17" s="866"/>
      <c r="G17" s="866"/>
      <c r="H17" s="866"/>
      <c r="I17" s="866"/>
      <c r="J17" s="866"/>
      <c r="K17" s="866"/>
      <c r="L17" s="866"/>
      <c r="M17" s="867"/>
      <c r="N17" s="868"/>
      <c r="O17" s="703"/>
    </row>
    <row r="18" spans="1:15" ht="17.25" customHeight="1">
      <c r="A18" s="6">
        <v>2</v>
      </c>
      <c r="B18" s="855"/>
      <c r="C18" s="817"/>
      <c r="D18" s="817"/>
      <c r="E18" s="817"/>
      <c r="F18" s="817"/>
      <c r="G18" s="817"/>
      <c r="H18" s="817"/>
      <c r="I18" s="817"/>
      <c r="J18" s="817"/>
      <c r="K18" s="817"/>
      <c r="L18" s="817"/>
      <c r="M18" s="818"/>
      <c r="N18" s="868"/>
      <c r="O18" s="703"/>
    </row>
    <row r="19" spans="1:15" ht="17.25" customHeight="1">
      <c r="A19" s="6">
        <v>3</v>
      </c>
      <c r="B19" s="855"/>
      <c r="C19" s="817"/>
      <c r="D19" s="817"/>
      <c r="E19" s="817"/>
      <c r="F19" s="817"/>
      <c r="G19" s="817"/>
      <c r="H19" s="817"/>
      <c r="I19" s="817"/>
      <c r="J19" s="817"/>
      <c r="K19" s="817"/>
      <c r="L19" s="817"/>
      <c r="M19" s="818"/>
      <c r="N19" s="868"/>
      <c r="O19" s="703"/>
    </row>
    <row r="20" spans="1:15" ht="17.25" customHeight="1">
      <c r="A20" s="6">
        <v>4</v>
      </c>
      <c r="B20" s="855"/>
      <c r="C20" s="820"/>
      <c r="D20" s="820"/>
      <c r="E20" s="820"/>
      <c r="F20" s="820"/>
      <c r="G20" s="820"/>
      <c r="H20" s="820"/>
      <c r="I20" s="820"/>
      <c r="J20" s="820"/>
      <c r="K20" s="820"/>
      <c r="L20" s="820"/>
      <c r="M20" s="821"/>
      <c r="N20" s="868"/>
      <c r="O20" s="703"/>
    </row>
    <row r="21" spans="1:15">
      <c r="B21" s="855"/>
      <c r="C21" s="800" t="s">
        <v>10</v>
      </c>
      <c r="D21" s="801"/>
      <c r="E21" s="801"/>
      <c r="F21" s="801"/>
      <c r="G21" s="801"/>
      <c r="H21" s="801"/>
      <c r="I21" s="801"/>
      <c r="J21" s="802" t="s">
        <v>604</v>
      </c>
      <c r="K21" s="870" t="s">
        <v>294</v>
      </c>
      <c r="L21" s="871"/>
      <c r="M21" s="872"/>
    </row>
    <row r="22" spans="1:15" ht="25" customHeight="1">
      <c r="B22" s="855"/>
      <c r="C22" s="804" t="s">
        <v>139</v>
      </c>
      <c r="D22" s="805"/>
      <c r="E22" s="8" t="s">
        <v>140</v>
      </c>
      <c r="F22" s="805" t="s">
        <v>141</v>
      </c>
      <c r="G22" s="805"/>
      <c r="H22" s="8" t="s">
        <v>200</v>
      </c>
      <c r="I22" s="8" t="s">
        <v>142</v>
      </c>
      <c r="J22" s="803"/>
      <c r="K22" s="873"/>
      <c r="L22" s="874"/>
      <c r="M22" s="875"/>
    </row>
    <row r="23" spans="1:15" ht="17.25" customHeight="1">
      <c r="A23" s="6">
        <v>1</v>
      </c>
      <c r="B23" s="855"/>
      <c r="C23" s="808"/>
      <c r="D23" s="809"/>
      <c r="E23" s="56"/>
      <c r="F23" s="9" t="str">
        <f>IF(総表!C30="","",総表!C30)</f>
        <v/>
      </c>
      <c r="G23" s="9" t="str">
        <f>IF(総表!E30="","",総表!E30)</f>
        <v/>
      </c>
      <c r="H23" s="120"/>
      <c r="I23" s="56"/>
      <c r="J23" s="10"/>
      <c r="K23" s="876" t="str">
        <f>IF(総表!F30="","",(総表!F30&amp;"（"&amp;総表!H30&amp;総表!I30&amp;"）"))</f>
        <v/>
      </c>
      <c r="L23" s="877"/>
      <c r="M23" s="878"/>
      <c r="N23" s="879" t="s">
        <v>577</v>
      </c>
    </row>
    <row r="24" spans="1:15" ht="17.25" customHeight="1">
      <c r="A24" s="6">
        <v>2</v>
      </c>
      <c r="B24" s="855"/>
      <c r="C24" s="806"/>
      <c r="D24" s="807"/>
      <c r="E24" s="57"/>
      <c r="F24" s="9" t="str">
        <f>IF(総表!C31="","",総表!C31)</f>
        <v/>
      </c>
      <c r="G24" s="9" t="str">
        <f>IF(総表!E31="","",総表!E31)</f>
        <v/>
      </c>
      <c r="H24" s="121"/>
      <c r="I24" s="58"/>
      <c r="J24" s="10"/>
      <c r="K24" s="831" t="str">
        <f>IF(総表!F31="","",(総表!F31&amp;"（"&amp;総表!H31&amp;総表!I31&amp;"）"))</f>
        <v/>
      </c>
      <c r="L24" s="832"/>
      <c r="M24" s="833"/>
      <c r="N24" s="879"/>
    </row>
    <row r="25" spans="1:15" ht="17.25" customHeight="1">
      <c r="A25" s="6">
        <v>3</v>
      </c>
      <c r="B25" s="855"/>
      <c r="C25" s="806"/>
      <c r="D25" s="807"/>
      <c r="E25" s="57"/>
      <c r="F25" s="9" t="str">
        <f>IF(総表!C32="","",総表!C32)</f>
        <v/>
      </c>
      <c r="G25" s="9" t="str">
        <f>IF(総表!E32="","",総表!E32)</f>
        <v/>
      </c>
      <c r="H25" s="121"/>
      <c r="I25" s="58"/>
      <c r="J25" s="10"/>
      <c r="K25" s="831" t="str">
        <f>IF(総表!F32="","",(総表!F32&amp;"（"&amp;総表!H32&amp;総表!I32&amp;"）"))</f>
        <v/>
      </c>
      <c r="L25" s="832"/>
      <c r="M25" s="833"/>
      <c r="N25" s="879"/>
    </row>
    <row r="26" spans="1:15" ht="17.25" customHeight="1">
      <c r="A26" s="6">
        <v>4</v>
      </c>
      <c r="B26" s="855"/>
      <c r="C26" s="806"/>
      <c r="D26" s="807"/>
      <c r="E26" s="57"/>
      <c r="F26" s="9" t="str">
        <f>IF(総表!C33="","",総表!C33)</f>
        <v/>
      </c>
      <c r="G26" s="9" t="str">
        <f>IF(総表!E33="","",総表!E33)</f>
        <v/>
      </c>
      <c r="H26" s="121"/>
      <c r="I26" s="58"/>
      <c r="J26" s="10"/>
      <c r="K26" s="831" t="str">
        <f>IF(総表!F33="","",(総表!F33&amp;"（"&amp;総表!H33&amp;総表!I33&amp;"）"))</f>
        <v/>
      </c>
      <c r="L26" s="832"/>
      <c r="M26" s="833"/>
      <c r="N26" s="879"/>
    </row>
    <row r="27" spans="1:15" ht="17.25" customHeight="1">
      <c r="A27" s="6">
        <v>5</v>
      </c>
      <c r="B27" s="855"/>
      <c r="C27" s="806"/>
      <c r="D27" s="807"/>
      <c r="E27" s="57"/>
      <c r="F27" s="9" t="str">
        <f>IF(総表!C34="","",総表!C34)</f>
        <v/>
      </c>
      <c r="G27" s="9" t="str">
        <f>IF(総表!E34="","",総表!E34)</f>
        <v/>
      </c>
      <c r="H27" s="121"/>
      <c r="I27" s="58"/>
      <c r="J27" s="10"/>
      <c r="K27" s="831" t="str">
        <f>IF(総表!F34="","",(総表!F34&amp;"（"&amp;総表!H34&amp;総表!I34&amp;"）"))</f>
        <v/>
      </c>
      <c r="L27" s="832"/>
      <c r="M27" s="833"/>
      <c r="N27" s="879"/>
    </row>
    <row r="28" spans="1:15" ht="17.25" customHeight="1">
      <c r="A28" s="6">
        <v>6</v>
      </c>
      <c r="B28" s="855"/>
      <c r="C28" s="806"/>
      <c r="D28" s="807"/>
      <c r="E28" s="57"/>
      <c r="F28" s="9" t="str">
        <f>IF(総表!C35="","",総表!C35)</f>
        <v/>
      </c>
      <c r="G28" s="9" t="str">
        <f>IF(総表!E35="","",総表!E35)</f>
        <v/>
      </c>
      <c r="H28" s="121"/>
      <c r="I28" s="58"/>
      <c r="J28" s="10"/>
      <c r="K28" s="831" t="str">
        <f>IF(総表!F35="","",(総表!F35&amp;"（"&amp;総表!H35&amp;総表!I35&amp;"）"))</f>
        <v/>
      </c>
      <c r="L28" s="832"/>
      <c r="M28" s="833"/>
      <c r="N28" s="879"/>
    </row>
    <row r="29" spans="1:15" ht="17.25" customHeight="1">
      <c r="A29" s="6">
        <v>7</v>
      </c>
      <c r="B29" s="855"/>
      <c r="C29" s="806"/>
      <c r="D29" s="807"/>
      <c r="E29" s="57"/>
      <c r="F29" s="9" t="str">
        <f>IF(総表!C36="","",総表!C36)</f>
        <v/>
      </c>
      <c r="G29" s="9" t="str">
        <f>IF(総表!E36="","",総表!E36)</f>
        <v/>
      </c>
      <c r="H29" s="121"/>
      <c r="I29" s="58"/>
      <c r="J29" s="10"/>
      <c r="K29" s="831" t="str">
        <f>IF(総表!F36="","",(総表!F36&amp;"（"&amp;総表!H36&amp;総表!I36&amp;"）"))</f>
        <v/>
      </c>
      <c r="L29" s="832"/>
      <c r="M29" s="833"/>
      <c r="N29" s="879"/>
    </row>
    <row r="30" spans="1:15" ht="17.25" customHeight="1">
      <c r="A30" s="6">
        <v>8</v>
      </c>
      <c r="B30" s="855"/>
      <c r="C30" s="806"/>
      <c r="D30" s="807"/>
      <c r="E30" s="57"/>
      <c r="F30" s="9" t="str">
        <f>IF(総表!C37="","",総表!C37)</f>
        <v/>
      </c>
      <c r="G30" s="9" t="str">
        <f>IF(総表!E37="","",総表!E37)</f>
        <v/>
      </c>
      <c r="H30" s="121"/>
      <c r="I30" s="58"/>
      <c r="J30" s="10"/>
      <c r="K30" s="831" t="str">
        <f>IF(総表!F37="","",(総表!F37&amp;"（"&amp;総表!H37&amp;総表!I37&amp;"）"))</f>
        <v/>
      </c>
      <c r="L30" s="832"/>
      <c r="M30" s="833"/>
      <c r="N30" s="879"/>
    </row>
    <row r="31" spans="1:15" ht="17.25" customHeight="1">
      <c r="A31" s="6">
        <v>9</v>
      </c>
      <c r="B31" s="855"/>
      <c r="C31" s="806"/>
      <c r="D31" s="807"/>
      <c r="E31" s="57"/>
      <c r="F31" s="9" t="str">
        <f>IF(総表!C38="","",総表!C38)</f>
        <v/>
      </c>
      <c r="G31" s="9" t="str">
        <f>IF(総表!E38="","",総表!E38)</f>
        <v/>
      </c>
      <c r="H31" s="121"/>
      <c r="I31" s="58"/>
      <c r="J31" s="10"/>
      <c r="K31" s="831" t="str">
        <f>IF(総表!F38="","",(総表!F38&amp;"（"&amp;総表!H38&amp;総表!I38&amp;"）"))</f>
        <v/>
      </c>
      <c r="L31" s="832"/>
      <c r="M31" s="833"/>
      <c r="N31" s="879"/>
    </row>
    <row r="32" spans="1:15" ht="17" customHeight="1">
      <c r="A32" s="6">
        <v>10</v>
      </c>
      <c r="B32" s="855"/>
      <c r="C32" s="806"/>
      <c r="D32" s="807"/>
      <c r="E32" s="57"/>
      <c r="F32" s="9" t="str">
        <f>IF(総表!C39="","",総表!C39)</f>
        <v/>
      </c>
      <c r="G32" s="9" t="str">
        <f>IF(総表!E39="","",総表!E39)</f>
        <v/>
      </c>
      <c r="H32" s="121"/>
      <c r="I32" s="58"/>
      <c r="J32" s="10"/>
      <c r="K32" s="831" t="str">
        <f>IF(総表!F39="","",(総表!F39&amp;"（"&amp;総表!H39&amp;総表!I39&amp;"）"))</f>
        <v/>
      </c>
      <c r="L32" s="832"/>
      <c r="M32" s="833"/>
      <c r="N32" s="879"/>
    </row>
    <row r="33" spans="1:15" ht="17" customHeight="1">
      <c r="A33" s="6">
        <v>11</v>
      </c>
      <c r="B33" s="855"/>
      <c r="C33" s="806"/>
      <c r="D33" s="807"/>
      <c r="E33" s="57"/>
      <c r="F33" s="9" t="str">
        <f>IF(総表!C40="","",総表!C40)</f>
        <v/>
      </c>
      <c r="G33" s="9" t="str">
        <f>IF(総表!E40="","",総表!E40)</f>
        <v/>
      </c>
      <c r="H33" s="121"/>
      <c r="I33" s="58"/>
      <c r="J33" s="10"/>
      <c r="K33" s="831" t="str">
        <f>IF(総表!F40="","",(総表!F40&amp;"（"&amp;総表!H40&amp;総表!I40&amp;"）"))</f>
        <v/>
      </c>
      <c r="L33" s="832"/>
      <c r="M33" s="833"/>
      <c r="N33" s="879"/>
    </row>
    <row r="34" spans="1:15" ht="17" customHeight="1">
      <c r="A34" s="6">
        <v>12</v>
      </c>
      <c r="B34" s="855"/>
      <c r="C34" s="806"/>
      <c r="D34" s="807"/>
      <c r="E34" s="57"/>
      <c r="F34" s="9" t="str">
        <f>IF(総表!C41="","",総表!C41)</f>
        <v/>
      </c>
      <c r="G34" s="9" t="str">
        <f>IF(総表!E41="","",総表!E41)</f>
        <v/>
      </c>
      <c r="H34" s="121"/>
      <c r="I34" s="58"/>
      <c r="J34" s="10"/>
      <c r="K34" s="831" t="str">
        <f>IF(総表!F41="","",(総表!F41&amp;"（"&amp;総表!H41&amp;総表!I41&amp;"）"))</f>
        <v/>
      </c>
      <c r="L34" s="832"/>
      <c r="M34" s="833"/>
      <c r="N34" s="879"/>
    </row>
    <row r="35" spans="1:15" ht="17" customHeight="1">
      <c r="A35" s="6">
        <v>13</v>
      </c>
      <c r="B35" s="855"/>
      <c r="C35" s="806"/>
      <c r="D35" s="807"/>
      <c r="E35" s="57"/>
      <c r="F35" s="9" t="str">
        <f>IF(総表!C42="","",総表!C42)</f>
        <v/>
      </c>
      <c r="G35" s="9" t="str">
        <f>IF(総表!E42="","",総表!E42)</f>
        <v/>
      </c>
      <c r="H35" s="121"/>
      <c r="I35" s="58"/>
      <c r="J35" s="10"/>
      <c r="K35" s="831" t="str">
        <f>IF(総表!F42="","",(総表!F42&amp;"（"&amp;総表!H42&amp;総表!I42&amp;"）"))</f>
        <v/>
      </c>
      <c r="L35" s="832"/>
      <c r="M35" s="833"/>
      <c r="N35" s="879"/>
    </row>
    <row r="36" spans="1:15" ht="17" customHeight="1">
      <c r="A36" s="6">
        <v>14</v>
      </c>
      <c r="B36" s="855"/>
      <c r="C36" s="806"/>
      <c r="D36" s="807"/>
      <c r="E36" s="57"/>
      <c r="F36" s="9" t="str">
        <f>IF(総表!C43="","",総表!C43)</f>
        <v/>
      </c>
      <c r="G36" s="9" t="str">
        <f>IF(総表!E43="","",総表!E43)</f>
        <v/>
      </c>
      <c r="H36" s="121"/>
      <c r="I36" s="58"/>
      <c r="J36" s="10"/>
      <c r="K36" s="831" t="str">
        <f>IF(総表!F43="","",(総表!F43&amp;"（"&amp;総表!H43&amp;総表!I43&amp;"）"))</f>
        <v/>
      </c>
      <c r="L36" s="832"/>
      <c r="M36" s="833"/>
      <c r="N36" s="879"/>
    </row>
    <row r="37" spans="1:15" ht="17.25" customHeight="1">
      <c r="A37" s="6">
        <v>15</v>
      </c>
      <c r="B37" s="855"/>
      <c r="C37" s="806"/>
      <c r="D37" s="807"/>
      <c r="E37" s="57"/>
      <c r="F37" s="9" t="str">
        <f>IF(総表!C44="","",総表!C44)</f>
        <v/>
      </c>
      <c r="G37" s="9" t="str">
        <f>IF(総表!E44="","",総表!E44)</f>
        <v/>
      </c>
      <c r="H37" s="121"/>
      <c r="I37" s="58"/>
      <c r="J37" s="10"/>
      <c r="K37" s="831" t="str">
        <f>IF(総表!F44="","",(総表!F44&amp;"（"&amp;総表!H44&amp;総表!I44&amp;"）"))</f>
        <v/>
      </c>
      <c r="L37" s="832"/>
      <c r="M37" s="833"/>
      <c r="N37" s="879"/>
    </row>
    <row r="38" spans="1:15" ht="18.75" customHeight="1">
      <c r="B38" s="855"/>
      <c r="C38" s="852"/>
      <c r="D38" s="853"/>
      <c r="E38" s="853"/>
      <c r="F38" s="853"/>
      <c r="G38" s="853"/>
      <c r="H38" s="854"/>
      <c r="I38" s="11" t="s">
        <v>143</v>
      </c>
      <c r="J38" s="12">
        <f>SUM(J23:J37)</f>
        <v>0</v>
      </c>
      <c r="K38" s="13">
        <f>COUNTA(総表!F30:F44)</f>
        <v>0</v>
      </c>
      <c r="L38" s="14"/>
      <c r="M38" s="15"/>
      <c r="N38" s="879"/>
    </row>
    <row r="39" spans="1:15" ht="28.5" customHeight="1">
      <c r="B39" s="855"/>
      <c r="C39" s="844" t="s">
        <v>320</v>
      </c>
      <c r="D39" s="553" t="s">
        <v>573</v>
      </c>
      <c r="E39" s="114"/>
      <c r="F39" s="114"/>
      <c r="G39" s="114"/>
      <c r="H39" s="554" t="s">
        <v>574</v>
      </c>
      <c r="I39" s="880"/>
      <c r="J39" s="880"/>
      <c r="K39" s="880"/>
      <c r="L39" s="880"/>
      <c r="M39" s="555" t="s">
        <v>575</v>
      </c>
      <c r="N39" s="869" t="s">
        <v>576</v>
      </c>
      <c r="O39" s="747"/>
    </row>
    <row r="40" spans="1:15" ht="17.25" customHeight="1">
      <c r="A40" s="6">
        <v>1</v>
      </c>
      <c r="B40" s="855"/>
      <c r="C40" s="845"/>
      <c r="D40" s="813"/>
      <c r="E40" s="814"/>
      <c r="F40" s="814"/>
      <c r="G40" s="814"/>
      <c r="H40" s="814"/>
      <c r="I40" s="814"/>
      <c r="J40" s="814"/>
      <c r="K40" s="814"/>
      <c r="L40" s="814"/>
      <c r="M40" s="815"/>
      <c r="N40" s="869"/>
      <c r="O40" s="747"/>
    </row>
    <row r="41" spans="1:15" ht="17.25" customHeight="1">
      <c r="A41" s="6">
        <v>2</v>
      </c>
      <c r="B41" s="855"/>
      <c r="C41" s="845"/>
      <c r="D41" s="816"/>
      <c r="E41" s="817"/>
      <c r="F41" s="817"/>
      <c r="G41" s="817"/>
      <c r="H41" s="817"/>
      <c r="I41" s="817"/>
      <c r="J41" s="817"/>
      <c r="K41" s="817"/>
      <c r="L41" s="817"/>
      <c r="M41" s="818"/>
      <c r="N41" s="869"/>
      <c r="O41" s="747"/>
    </row>
    <row r="42" spans="1:15" ht="17.25" customHeight="1">
      <c r="A42" s="6">
        <v>3</v>
      </c>
      <c r="B42" s="855"/>
      <c r="C42" s="845"/>
      <c r="D42" s="816"/>
      <c r="E42" s="817"/>
      <c r="F42" s="817"/>
      <c r="G42" s="817"/>
      <c r="H42" s="817"/>
      <c r="I42" s="817"/>
      <c r="J42" s="817"/>
      <c r="K42" s="817"/>
      <c r="L42" s="817"/>
      <c r="M42" s="818"/>
      <c r="N42" s="869"/>
      <c r="O42" s="747"/>
    </row>
    <row r="43" spans="1:15" ht="17.25" customHeight="1">
      <c r="A43" s="6">
        <v>4</v>
      </c>
      <c r="B43" s="855"/>
      <c r="C43" s="845"/>
      <c r="D43" s="816"/>
      <c r="E43" s="817"/>
      <c r="F43" s="817"/>
      <c r="G43" s="817"/>
      <c r="H43" s="817"/>
      <c r="I43" s="817"/>
      <c r="J43" s="817"/>
      <c r="K43" s="817"/>
      <c r="L43" s="817"/>
      <c r="M43" s="818"/>
      <c r="N43" s="869"/>
      <c r="O43" s="747"/>
    </row>
    <row r="44" spans="1:15" ht="17.25" customHeight="1">
      <c r="A44" s="6">
        <v>5</v>
      </c>
      <c r="B44" s="855"/>
      <c r="C44" s="845"/>
      <c r="D44" s="816"/>
      <c r="E44" s="817"/>
      <c r="F44" s="817"/>
      <c r="G44" s="817"/>
      <c r="H44" s="817"/>
      <c r="I44" s="817"/>
      <c r="J44" s="817"/>
      <c r="K44" s="817"/>
      <c r="L44" s="817"/>
      <c r="M44" s="818"/>
      <c r="N44" s="869"/>
      <c r="O44" s="747"/>
    </row>
    <row r="45" spans="1:15" ht="17.25" customHeight="1">
      <c r="A45" s="6">
        <v>6</v>
      </c>
      <c r="B45" s="855"/>
      <c r="C45" s="845"/>
      <c r="D45" s="816"/>
      <c r="E45" s="817"/>
      <c r="F45" s="817"/>
      <c r="G45" s="817"/>
      <c r="H45" s="817"/>
      <c r="I45" s="817"/>
      <c r="J45" s="817"/>
      <c r="K45" s="817"/>
      <c r="L45" s="817"/>
      <c r="M45" s="818"/>
      <c r="N45" s="37"/>
    </row>
    <row r="46" spans="1:15" ht="17.25" customHeight="1">
      <c r="A46" s="6">
        <v>7</v>
      </c>
      <c r="B46" s="855"/>
      <c r="C46" s="845"/>
      <c r="D46" s="816"/>
      <c r="E46" s="817"/>
      <c r="F46" s="817"/>
      <c r="G46" s="817"/>
      <c r="H46" s="817"/>
      <c r="I46" s="817"/>
      <c r="J46" s="817"/>
      <c r="K46" s="817"/>
      <c r="L46" s="817"/>
      <c r="M46" s="818"/>
      <c r="N46" s="37" t="s">
        <v>217</v>
      </c>
    </row>
    <row r="47" spans="1:15" ht="17.25" customHeight="1">
      <c r="A47" s="6">
        <v>8</v>
      </c>
      <c r="B47" s="855"/>
      <c r="C47" s="845"/>
      <c r="D47" s="816"/>
      <c r="E47" s="817"/>
      <c r="F47" s="817"/>
      <c r="G47" s="817"/>
      <c r="H47" s="817"/>
      <c r="I47" s="817"/>
      <c r="J47" s="817"/>
      <c r="K47" s="817"/>
      <c r="L47" s="817"/>
      <c r="M47" s="818"/>
      <c r="N47" s="37" t="s">
        <v>376</v>
      </c>
    </row>
    <row r="48" spans="1:15" ht="17.25" customHeight="1">
      <c r="A48" s="6">
        <v>9</v>
      </c>
      <c r="B48" s="855"/>
      <c r="C48" s="845"/>
      <c r="D48" s="816"/>
      <c r="E48" s="817"/>
      <c r="F48" s="817"/>
      <c r="G48" s="817"/>
      <c r="H48" s="817"/>
      <c r="I48" s="817"/>
      <c r="J48" s="817"/>
      <c r="K48" s="817"/>
      <c r="L48" s="817"/>
      <c r="M48" s="818"/>
      <c r="N48" s="36" t="s">
        <v>377</v>
      </c>
    </row>
    <row r="49" spans="1:16" ht="17.25" customHeight="1">
      <c r="A49" s="6">
        <v>10</v>
      </c>
      <c r="B49" s="855"/>
      <c r="C49" s="845"/>
      <c r="D49" s="816"/>
      <c r="E49" s="817"/>
      <c r="F49" s="817"/>
      <c r="G49" s="817"/>
      <c r="H49" s="817"/>
      <c r="I49" s="817"/>
      <c r="J49" s="817"/>
      <c r="K49" s="817"/>
      <c r="L49" s="817"/>
      <c r="M49" s="818"/>
      <c r="N49" s="36" t="s">
        <v>378</v>
      </c>
    </row>
    <row r="50" spans="1:16" ht="17.25" customHeight="1">
      <c r="A50" s="6">
        <v>11</v>
      </c>
      <c r="B50" s="855"/>
      <c r="C50" s="845"/>
      <c r="D50" s="816"/>
      <c r="E50" s="817"/>
      <c r="F50" s="817"/>
      <c r="G50" s="817"/>
      <c r="H50" s="817"/>
      <c r="I50" s="817"/>
      <c r="J50" s="817"/>
      <c r="K50" s="817"/>
      <c r="L50" s="817"/>
      <c r="M50" s="818"/>
      <c r="N50" s="16" t="s">
        <v>379</v>
      </c>
    </row>
    <row r="51" spans="1:16" ht="17.25" customHeight="1">
      <c r="A51" s="6">
        <v>12</v>
      </c>
      <c r="B51" s="855"/>
      <c r="C51" s="845"/>
      <c r="D51" s="816"/>
      <c r="E51" s="817"/>
      <c r="F51" s="817"/>
      <c r="G51" s="817"/>
      <c r="H51" s="817"/>
      <c r="I51" s="817"/>
      <c r="J51" s="817"/>
      <c r="K51" s="817"/>
      <c r="L51" s="817"/>
      <c r="M51" s="818"/>
    </row>
    <row r="52" spans="1:16" ht="17.25" customHeight="1">
      <c r="A52" s="6">
        <v>13</v>
      </c>
      <c r="B52" s="855"/>
      <c r="C52" s="845"/>
      <c r="D52" s="816"/>
      <c r="E52" s="817"/>
      <c r="F52" s="817"/>
      <c r="G52" s="817"/>
      <c r="H52" s="817"/>
      <c r="I52" s="817"/>
      <c r="J52" s="817"/>
      <c r="K52" s="817"/>
      <c r="L52" s="817"/>
      <c r="M52" s="818"/>
    </row>
    <row r="53" spans="1:16" ht="17.25" customHeight="1">
      <c r="A53" s="6">
        <v>14</v>
      </c>
      <c r="B53" s="855"/>
      <c r="C53" s="845"/>
      <c r="D53" s="816"/>
      <c r="E53" s="817"/>
      <c r="F53" s="817"/>
      <c r="G53" s="817"/>
      <c r="H53" s="817"/>
      <c r="I53" s="817"/>
      <c r="J53" s="817"/>
      <c r="K53" s="817"/>
      <c r="L53" s="817"/>
      <c r="M53" s="818"/>
    </row>
    <row r="54" spans="1:16" ht="17.25" customHeight="1">
      <c r="A54" s="6">
        <v>15</v>
      </c>
      <c r="B54" s="855"/>
      <c r="C54" s="845"/>
      <c r="D54" s="816"/>
      <c r="E54" s="817"/>
      <c r="F54" s="817"/>
      <c r="G54" s="817"/>
      <c r="H54" s="817"/>
      <c r="I54" s="817"/>
      <c r="J54" s="817"/>
      <c r="K54" s="817"/>
      <c r="L54" s="817"/>
      <c r="M54" s="818"/>
      <c r="N54" s="16"/>
    </row>
    <row r="55" spans="1:16" ht="17.25" customHeight="1">
      <c r="A55" s="6">
        <v>16</v>
      </c>
      <c r="B55" s="855"/>
      <c r="C55" s="845"/>
      <c r="D55" s="816"/>
      <c r="E55" s="817"/>
      <c r="F55" s="817"/>
      <c r="G55" s="817"/>
      <c r="H55" s="817"/>
      <c r="I55" s="817"/>
      <c r="J55" s="817"/>
      <c r="K55" s="817"/>
      <c r="L55" s="817"/>
      <c r="M55" s="818"/>
      <c r="N55" s="869"/>
      <c r="O55" s="747"/>
      <c r="P55" s="747"/>
    </row>
    <row r="56" spans="1:16" ht="17.25" customHeight="1">
      <c r="A56" s="6">
        <v>17</v>
      </c>
      <c r="B56" s="855"/>
      <c r="C56" s="845"/>
      <c r="D56" s="816"/>
      <c r="E56" s="817"/>
      <c r="F56" s="817"/>
      <c r="G56" s="817"/>
      <c r="H56" s="817"/>
      <c r="I56" s="817"/>
      <c r="J56" s="817"/>
      <c r="K56" s="817"/>
      <c r="L56" s="817"/>
      <c r="M56" s="818"/>
      <c r="N56" s="869"/>
      <c r="O56" s="747"/>
      <c r="P56" s="747"/>
    </row>
    <row r="57" spans="1:16" ht="17.25" customHeight="1">
      <c r="A57" s="6">
        <v>18</v>
      </c>
      <c r="B57" s="855"/>
      <c r="C57" s="845"/>
      <c r="D57" s="816"/>
      <c r="E57" s="817"/>
      <c r="F57" s="817"/>
      <c r="G57" s="817"/>
      <c r="H57" s="817"/>
      <c r="I57" s="817"/>
      <c r="J57" s="817"/>
      <c r="K57" s="817"/>
      <c r="L57" s="817"/>
      <c r="M57" s="818"/>
      <c r="N57" s="869"/>
      <c r="O57" s="747"/>
      <c r="P57" s="747"/>
    </row>
    <row r="58" spans="1:16" ht="17.25" customHeight="1">
      <c r="A58" s="6">
        <v>19</v>
      </c>
      <c r="B58" s="855"/>
      <c r="C58" s="845"/>
      <c r="D58" s="816"/>
      <c r="E58" s="817"/>
      <c r="F58" s="817"/>
      <c r="G58" s="817"/>
      <c r="H58" s="817"/>
      <c r="I58" s="817"/>
      <c r="J58" s="817"/>
      <c r="K58" s="817"/>
      <c r="L58" s="817"/>
      <c r="M58" s="818"/>
      <c r="N58" s="16"/>
    </row>
    <row r="59" spans="1:16" ht="17.25" customHeight="1">
      <c r="A59" s="6">
        <v>20</v>
      </c>
      <c r="B59" s="855"/>
      <c r="C59" s="845"/>
      <c r="D59" s="816"/>
      <c r="E59" s="817"/>
      <c r="F59" s="817"/>
      <c r="G59" s="817"/>
      <c r="H59" s="817"/>
      <c r="I59" s="817"/>
      <c r="J59" s="817"/>
      <c r="K59" s="817"/>
      <c r="L59" s="817"/>
      <c r="M59" s="818"/>
    </row>
    <row r="60" spans="1:16" ht="17.25" customHeight="1">
      <c r="A60" s="6">
        <v>21</v>
      </c>
      <c r="B60" s="855"/>
      <c r="C60" s="845"/>
      <c r="D60" s="816"/>
      <c r="E60" s="817"/>
      <c r="F60" s="817"/>
      <c r="G60" s="817"/>
      <c r="H60" s="817"/>
      <c r="I60" s="817"/>
      <c r="J60" s="817"/>
      <c r="K60" s="817"/>
      <c r="L60" s="817"/>
      <c r="M60" s="818"/>
      <c r="N60" s="16"/>
    </row>
    <row r="61" spans="1:16" ht="17.25" customHeight="1">
      <c r="A61" s="6">
        <v>22</v>
      </c>
      <c r="B61" s="855"/>
      <c r="C61" s="845"/>
      <c r="D61" s="816"/>
      <c r="E61" s="817"/>
      <c r="F61" s="817"/>
      <c r="G61" s="817"/>
      <c r="H61" s="817"/>
      <c r="I61" s="817"/>
      <c r="J61" s="817"/>
      <c r="K61" s="817"/>
      <c r="L61" s="817"/>
      <c r="M61" s="818"/>
      <c r="N61" s="16"/>
    </row>
    <row r="62" spans="1:16" ht="17.25" customHeight="1">
      <c r="A62" s="6">
        <v>23</v>
      </c>
      <c r="B62" s="855"/>
      <c r="C62" s="845"/>
      <c r="D62" s="816"/>
      <c r="E62" s="817"/>
      <c r="F62" s="817"/>
      <c r="G62" s="817"/>
      <c r="H62" s="817"/>
      <c r="I62" s="817"/>
      <c r="J62" s="817"/>
      <c r="K62" s="817"/>
      <c r="L62" s="817"/>
      <c r="M62" s="818"/>
      <c r="N62" s="16"/>
    </row>
    <row r="63" spans="1:16" ht="17.25" customHeight="1">
      <c r="A63" s="6">
        <v>24</v>
      </c>
      <c r="B63" s="855"/>
      <c r="C63" s="845"/>
      <c r="D63" s="816"/>
      <c r="E63" s="817"/>
      <c r="F63" s="817"/>
      <c r="G63" s="817"/>
      <c r="H63" s="817"/>
      <c r="I63" s="817"/>
      <c r="J63" s="817"/>
      <c r="K63" s="817"/>
      <c r="L63" s="817"/>
      <c r="M63" s="818"/>
      <c r="N63" s="16"/>
    </row>
    <row r="64" spans="1:16" ht="17.25" customHeight="1">
      <c r="A64" s="6">
        <v>25</v>
      </c>
      <c r="B64" s="855"/>
      <c r="C64" s="845"/>
      <c r="D64" s="816"/>
      <c r="E64" s="817"/>
      <c r="F64" s="817"/>
      <c r="G64" s="817"/>
      <c r="H64" s="817"/>
      <c r="I64" s="817"/>
      <c r="J64" s="817"/>
      <c r="K64" s="817"/>
      <c r="L64" s="817"/>
      <c r="M64" s="818"/>
      <c r="N64" s="16"/>
    </row>
    <row r="65" spans="1:14" ht="17.25" customHeight="1">
      <c r="A65" s="6">
        <v>26</v>
      </c>
      <c r="B65" s="855"/>
      <c r="C65" s="845"/>
      <c r="D65" s="816"/>
      <c r="E65" s="817"/>
      <c r="F65" s="817"/>
      <c r="G65" s="817"/>
      <c r="H65" s="817"/>
      <c r="I65" s="817"/>
      <c r="J65" s="817"/>
      <c r="K65" s="817"/>
      <c r="L65" s="817"/>
      <c r="M65" s="818"/>
      <c r="N65" s="16"/>
    </row>
    <row r="66" spans="1:14" ht="17.25" customHeight="1">
      <c r="A66" s="6">
        <v>27</v>
      </c>
      <c r="B66" s="855"/>
      <c r="C66" s="845"/>
      <c r="D66" s="816"/>
      <c r="E66" s="817"/>
      <c r="F66" s="817"/>
      <c r="G66" s="817"/>
      <c r="H66" s="817"/>
      <c r="I66" s="817"/>
      <c r="J66" s="817"/>
      <c r="K66" s="817"/>
      <c r="L66" s="817"/>
      <c r="M66" s="818"/>
      <c r="N66" s="16"/>
    </row>
    <row r="67" spans="1:14" ht="17.25" customHeight="1">
      <c r="A67" s="6">
        <v>28</v>
      </c>
      <c r="B67" s="855"/>
      <c r="C67" s="845"/>
      <c r="D67" s="816"/>
      <c r="E67" s="817"/>
      <c r="F67" s="817"/>
      <c r="G67" s="817"/>
      <c r="H67" s="817"/>
      <c r="I67" s="817"/>
      <c r="J67" s="817"/>
      <c r="K67" s="817"/>
      <c r="L67" s="817"/>
      <c r="M67" s="818"/>
      <c r="N67" s="16"/>
    </row>
    <row r="68" spans="1:14" ht="17.25" customHeight="1">
      <c r="A68" s="6">
        <v>29</v>
      </c>
      <c r="B68" s="855"/>
      <c r="C68" s="845"/>
      <c r="D68" s="816"/>
      <c r="E68" s="817"/>
      <c r="F68" s="817"/>
      <c r="G68" s="817"/>
      <c r="H68" s="817"/>
      <c r="I68" s="817"/>
      <c r="J68" s="817"/>
      <c r="K68" s="817"/>
      <c r="L68" s="817"/>
      <c r="M68" s="818"/>
      <c r="N68" s="16"/>
    </row>
    <row r="69" spans="1:14" ht="17.25" customHeight="1">
      <c r="A69" s="6">
        <v>30</v>
      </c>
      <c r="B69" s="855"/>
      <c r="C69" s="846"/>
      <c r="D69" s="819"/>
      <c r="E69" s="820"/>
      <c r="F69" s="820"/>
      <c r="G69" s="820"/>
      <c r="H69" s="820"/>
      <c r="I69" s="820"/>
      <c r="J69" s="820"/>
      <c r="K69" s="820"/>
      <c r="L69" s="820"/>
      <c r="M69" s="821"/>
    </row>
    <row r="70" spans="1:14" ht="22" customHeight="1">
      <c r="A70" s="6">
        <v>1</v>
      </c>
      <c r="B70" s="855"/>
      <c r="C70" s="884" t="s">
        <v>465</v>
      </c>
      <c r="D70" s="817"/>
      <c r="E70" s="817"/>
      <c r="F70" s="817"/>
      <c r="G70" s="817"/>
      <c r="H70" s="817"/>
      <c r="I70" s="817"/>
      <c r="J70" s="817"/>
      <c r="K70" s="817"/>
      <c r="L70" s="817"/>
      <c r="M70" s="818"/>
    </row>
    <row r="71" spans="1:14" ht="22" customHeight="1">
      <c r="A71" s="6">
        <v>2</v>
      </c>
      <c r="B71" s="855"/>
      <c r="C71" s="885"/>
      <c r="D71" s="817"/>
      <c r="E71" s="817"/>
      <c r="F71" s="817"/>
      <c r="G71" s="817"/>
      <c r="H71" s="817"/>
      <c r="I71" s="817"/>
      <c r="J71" s="817"/>
      <c r="K71" s="817"/>
      <c r="L71" s="817"/>
      <c r="M71" s="818"/>
    </row>
    <row r="72" spans="1:14" ht="22" customHeight="1">
      <c r="A72" s="6">
        <v>3</v>
      </c>
      <c r="B72" s="855"/>
      <c r="C72" s="885"/>
      <c r="D72" s="817"/>
      <c r="E72" s="817"/>
      <c r="F72" s="817"/>
      <c r="G72" s="817"/>
      <c r="H72" s="817"/>
      <c r="I72" s="817"/>
      <c r="J72" s="817"/>
      <c r="K72" s="817"/>
      <c r="L72" s="817"/>
      <c r="M72" s="818"/>
    </row>
    <row r="73" spans="1:14" ht="22" customHeight="1">
      <c r="A73" s="6">
        <v>4</v>
      </c>
      <c r="B73" s="855"/>
      <c r="C73" s="885"/>
      <c r="D73" s="817"/>
      <c r="E73" s="817"/>
      <c r="F73" s="817"/>
      <c r="G73" s="817"/>
      <c r="H73" s="817"/>
      <c r="I73" s="817"/>
      <c r="J73" s="817"/>
      <c r="K73" s="817"/>
      <c r="L73" s="817"/>
      <c r="M73" s="818"/>
    </row>
    <row r="74" spans="1:14" ht="22" customHeight="1">
      <c r="A74" s="6">
        <v>5</v>
      </c>
      <c r="B74" s="855"/>
      <c r="C74" s="886"/>
      <c r="D74" s="820"/>
      <c r="E74" s="820"/>
      <c r="F74" s="820"/>
      <c r="G74" s="820"/>
      <c r="H74" s="820"/>
      <c r="I74" s="820"/>
      <c r="J74" s="820"/>
      <c r="K74" s="820"/>
      <c r="L74" s="820"/>
      <c r="M74" s="821"/>
    </row>
    <row r="75" spans="1:14">
      <c r="B75" s="855"/>
      <c r="C75" s="847" t="s">
        <v>296</v>
      </c>
      <c r="D75" s="848"/>
      <c r="E75" s="848"/>
      <c r="F75" s="848"/>
      <c r="G75" s="848"/>
      <c r="H75" s="848"/>
      <c r="I75" s="848"/>
      <c r="J75" s="848"/>
      <c r="K75" s="848"/>
      <c r="L75" s="848"/>
      <c r="M75" s="849"/>
    </row>
    <row r="76" spans="1:14" ht="17.25" customHeight="1">
      <c r="A76" s="6">
        <v>1</v>
      </c>
      <c r="B76" s="855"/>
      <c r="C76" s="822"/>
      <c r="D76" s="823"/>
      <c r="E76" s="823"/>
      <c r="F76" s="823"/>
      <c r="G76" s="823"/>
      <c r="H76" s="823"/>
      <c r="I76" s="823"/>
      <c r="J76" s="823"/>
      <c r="K76" s="823"/>
      <c r="L76" s="823"/>
      <c r="M76" s="824"/>
      <c r="N76" s="16"/>
    </row>
    <row r="77" spans="1:14" ht="17.25" customHeight="1">
      <c r="A77" s="6">
        <v>2</v>
      </c>
      <c r="B77" s="855"/>
      <c r="C77" s="825"/>
      <c r="D77" s="826"/>
      <c r="E77" s="826"/>
      <c r="F77" s="826"/>
      <c r="G77" s="826"/>
      <c r="H77" s="826"/>
      <c r="I77" s="826"/>
      <c r="J77" s="826"/>
      <c r="K77" s="826"/>
      <c r="L77" s="826"/>
      <c r="M77" s="827"/>
      <c r="N77" s="16"/>
    </row>
    <row r="78" spans="1:14" ht="17.25" customHeight="1">
      <c r="A78" s="6">
        <v>3</v>
      </c>
      <c r="B78" s="855"/>
      <c r="C78" s="828"/>
      <c r="D78" s="829"/>
      <c r="E78" s="829"/>
      <c r="F78" s="829"/>
      <c r="G78" s="829"/>
      <c r="H78" s="829"/>
      <c r="I78" s="829"/>
      <c r="J78" s="829"/>
      <c r="K78" s="829"/>
      <c r="L78" s="829"/>
      <c r="M78" s="830"/>
      <c r="N78" s="16"/>
    </row>
    <row r="79" spans="1:14" ht="18.75" customHeight="1">
      <c r="B79" s="855"/>
      <c r="C79" s="881" t="s">
        <v>144</v>
      </c>
      <c r="D79" s="882"/>
      <c r="E79" s="882"/>
      <c r="F79" s="882"/>
      <c r="G79" s="882"/>
      <c r="H79" s="882"/>
      <c r="I79" s="882"/>
      <c r="J79" s="882"/>
      <c r="K79" s="882"/>
      <c r="L79" s="882"/>
      <c r="M79" s="883"/>
      <c r="N79" s="16"/>
    </row>
    <row r="80" spans="1:14" ht="17.25" customHeight="1">
      <c r="A80" s="6">
        <v>1</v>
      </c>
      <c r="B80" s="855"/>
      <c r="C80" s="822"/>
      <c r="D80" s="823"/>
      <c r="E80" s="823"/>
      <c r="F80" s="823"/>
      <c r="G80" s="823"/>
      <c r="H80" s="823"/>
      <c r="I80" s="823"/>
      <c r="J80" s="823"/>
      <c r="K80" s="823"/>
      <c r="L80" s="823"/>
      <c r="M80" s="824"/>
      <c r="N80" s="55"/>
    </row>
    <row r="81" spans="1:15" ht="17.25" customHeight="1">
      <c r="A81" s="6">
        <v>2</v>
      </c>
      <c r="B81" s="855"/>
      <c r="C81" s="825"/>
      <c r="D81" s="826"/>
      <c r="E81" s="826"/>
      <c r="F81" s="826"/>
      <c r="G81" s="826"/>
      <c r="H81" s="826"/>
      <c r="I81" s="826"/>
      <c r="J81" s="826"/>
      <c r="K81" s="826"/>
      <c r="L81" s="826"/>
      <c r="M81" s="827"/>
      <c r="N81" s="55"/>
    </row>
    <row r="82" spans="1:15" ht="17" customHeight="1">
      <c r="A82" s="6">
        <v>3</v>
      </c>
      <c r="B82" s="855"/>
      <c r="C82" s="828"/>
      <c r="D82" s="829"/>
      <c r="E82" s="829"/>
      <c r="F82" s="829"/>
      <c r="G82" s="829"/>
      <c r="H82" s="829"/>
      <c r="I82" s="829"/>
      <c r="J82" s="829"/>
      <c r="K82" s="829"/>
      <c r="L82" s="829"/>
      <c r="M82" s="830"/>
      <c r="N82" s="55"/>
    </row>
    <row r="83" spans="1:15" ht="17.25" customHeight="1">
      <c r="B83" s="903"/>
      <c r="C83" s="899" t="s">
        <v>614</v>
      </c>
      <c r="D83" s="900"/>
      <c r="E83" s="900"/>
      <c r="F83" s="900"/>
      <c r="G83" s="900"/>
      <c r="H83" s="900"/>
      <c r="I83" s="900"/>
      <c r="J83" s="900"/>
      <c r="K83" s="900"/>
      <c r="L83" s="900"/>
      <c r="M83" s="901"/>
      <c r="N83" s="16"/>
    </row>
    <row r="84" spans="1:15" ht="17.25" customHeight="1">
      <c r="A84" s="6">
        <v>1</v>
      </c>
      <c r="B84" s="904"/>
      <c r="C84" s="822"/>
      <c r="D84" s="866"/>
      <c r="E84" s="866"/>
      <c r="F84" s="866"/>
      <c r="G84" s="866"/>
      <c r="H84" s="866"/>
      <c r="I84" s="866"/>
      <c r="J84" s="866"/>
      <c r="K84" s="866"/>
      <c r="L84" s="866"/>
      <c r="M84" s="867"/>
      <c r="N84" s="902" t="s">
        <v>551</v>
      </c>
    </row>
    <row r="85" spans="1:15" ht="17.25" customHeight="1">
      <c r="A85" s="6">
        <v>2</v>
      </c>
      <c r="B85" s="904"/>
      <c r="C85" s="816"/>
      <c r="D85" s="817"/>
      <c r="E85" s="817"/>
      <c r="F85" s="817"/>
      <c r="G85" s="817"/>
      <c r="H85" s="817"/>
      <c r="I85" s="817"/>
      <c r="J85" s="817"/>
      <c r="K85" s="817"/>
      <c r="L85" s="817"/>
      <c r="M85" s="818"/>
      <c r="N85" s="902"/>
    </row>
    <row r="86" spans="1:15" ht="17.25" customHeight="1">
      <c r="A86" s="6">
        <v>3</v>
      </c>
      <c r="B86" s="904"/>
      <c r="C86" s="816"/>
      <c r="D86" s="817"/>
      <c r="E86" s="817"/>
      <c r="F86" s="817"/>
      <c r="G86" s="817"/>
      <c r="H86" s="817"/>
      <c r="I86" s="817"/>
      <c r="J86" s="817"/>
      <c r="K86" s="817"/>
      <c r="L86" s="817"/>
      <c r="M86" s="818"/>
      <c r="N86" s="902"/>
    </row>
    <row r="87" spans="1:15" ht="17.25" customHeight="1">
      <c r="A87" s="6">
        <v>4</v>
      </c>
      <c r="B87" s="904"/>
      <c r="C87" s="816"/>
      <c r="D87" s="817"/>
      <c r="E87" s="817"/>
      <c r="F87" s="817"/>
      <c r="G87" s="817"/>
      <c r="H87" s="817"/>
      <c r="I87" s="817"/>
      <c r="J87" s="817"/>
      <c r="K87" s="817"/>
      <c r="L87" s="817"/>
      <c r="M87" s="818"/>
      <c r="N87" s="902"/>
    </row>
    <row r="88" spans="1:15" ht="17.25" customHeight="1">
      <c r="A88" s="6">
        <v>5</v>
      </c>
      <c r="B88" s="905"/>
      <c r="C88" s="819"/>
      <c r="D88" s="820"/>
      <c r="E88" s="820"/>
      <c r="F88" s="820"/>
      <c r="G88" s="820"/>
      <c r="H88" s="820"/>
      <c r="I88" s="820"/>
      <c r="J88" s="820"/>
      <c r="K88" s="820"/>
      <c r="L88" s="820"/>
      <c r="M88" s="821"/>
      <c r="N88" s="16"/>
    </row>
    <row r="89" spans="1:15" s="3" customFormat="1" ht="17.149999999999999" customHeight="1">
      <c r="A89" s="6"/>
      <c r="B89" s="893" t="s">
        <v>540</v>
      </c>
      <c r="C89" s="894"/>
      <c r="D89" s="895"/>
      <c r="E89" s="908" t="s">
        <v>541</v>
      </c>
      <c r="F89" s="908"/>
      <c r="G89" s="908" t="s">
        <v>542</v>
      </c>
      <c r="H89" s="908"/>
      <c r="I89" s="908" t="s">
        <v>543</v>
      </c>
      <c r="J89" s="908"/>
      <c r="K89" s="908"/>
      <c r="L89" s="908"/>
      <c r="M89" s="909"/>
    </row>
    <row r="90" spans="1:15" s="3" customFormat="1" ht="46" customHeight="1">
      <c r="A90" s="6">
        <v>1</v>
      </c>
      <c r="B90" s="896"/>
      <c r="C90" s="897"/>
      <c r="D90" s="898"/>
      <c r="E90" s="696"/>
      <c r="F90" s="697"/>
      <c r="G90" s="910"/>
      <c r="H90" s="910"/>
      <c r="I90" s="911"/>
      <c r="J90" s="911"/>
      <c r="K90" s="911"/>
      <c r="L90" s="911"/>
      <c r="M90" s="912"/>
      <c r="N90" s="906" t="s">
        <v>544</v>
      </c>
      <c r="O90" s="907"/>
    </row>
    <row r="91" spans="1:15">
      <c r="B91" s="834" t="s">
        <v>181</v>
      </c>
      <c r="C91" s="835"/>
      <c r="D91" s="836"/>
      <c r="E91" s="810"/>
      <c r="F91" s="811"/>
      <c r="G91" s="812"/>
      <c r="H91" s="842"/>
      <c r="I91" s="812"/>
      <c r="J91" s="842"/>
      <c r="K91" s="812"/>
      <c r="L91" s="842"/>
      <c r="M91" s="843"/>
      <c r="N91" s="42" t="s">
        <v>145</v>
      </c>
    </row>
    <row r="92" spans="1:15" ht="17.25" customHeight="1">
      <c r="A92" s="6">
        <v>1</v>
      </c>
      <c r="B92" s="706"/>
      <c r="C92" s="837"/>
      <c r="D92" s="838"/>
      <c r="E92" s="816"/>
      <c r="F92" s="817"/>
      <c r="G92" s="817"/>
      <c r="H92" s="817"/>
      <c r="I92" s="817"/>
      <c r="J92" s="817"/>
      <c r="K92" s="817"/>
      <c r="L92" s="817"/>
      <c r="M92" s="818"/>
      <c r="N92" s="16"/>
    </row>
    <row r="93" spans="1:15" ht="17.25" customHeight="1">
      <c r="A93" s="6">
        <v>2</v>
      </c>
      <c r="B93" s="706"/>
      <c r="C93" s="837"/>
      <c r="D93" s="838"/>
      <c r="E93" s="816"/>
      <c r="F93" s="817"/>
      <c r="G93" s="817"/>
      <c r="H93" s="817"/>
      <c r="I93" s="817"/>
      <c r="J93" s="817"/>
      <c r="K93" s="817"/>
      <c r="L93" s="817"/>
      <c r="M93" s="818"/>
      <c r="N93" s="16"/>
    </row>
    <row r="94" spans="1:15" ht="17.25" customHeight="1">
      <c r="A94" s="6">
        <v>3</v>
      </c>
      <c r="B94" s="706"/>
      <c r="C94" s="837"/>
      <c r="D94" s="838"/>
      <c r="E94" s="816"/>
      <c r="F94" s="817"/>
      <c r="G94" s="817"/>
      <c r="H94" s="817"/>
      <c r="I94" s="817"/>
      <c r="J94" s="817"/>
      <c r="K94" s="817"/>
      <c r="L94" s="817"/>
      <c r="M94" s="818"/>
    </row>
    <row r="95" spans="1:15" ht="17.25" customHeight="1">
      <c r="A95" s="6">
        <v>4</v>
      </c>
      <c r="B95" s="839"/>
      <c r="C95" s="840"/>
      <c r="D95" s="841"/>
      <c r="E95" s="819"/>
      <c r="F95" s="820"/>
      <c r="G95" s="820"/>
      <c r="H95" s="820"/>
      <c r="I95" s="820"/>
      <c r="J95" s="820"/>
      <c r="K95" s="820"/>
      <c r="L95" s="820"/>
      <c r="M95" s="821"/>
    </row>
  </sheetData>
  <dataConsolidate/>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79">
    <mergeCell ref="C11:M11"/>
    <mergeCell ref="C12:M15"/>
    <mergeCell ref="N12:O15"/>
    <mergeCell ref="B89:D90"/>
    <mergeCell ref="C83:M83"/>
    <mergeCell ref="C84:M88"/>
    <mergeCell ref="N84:N87"/>
    <mergeCell ref="B83:B88"/>
    <mergeCell ref="N90:O90"/>
    <mergeCell ref="E89:F89"/>
    <mergeCell ref="G89:H89"/>
    <mergeCell ref="I89:M89"/>
    <mergeCell ref="E90:F90"/>
    <mergeCell ref="G90:H90"/>
    <mergeCell ref="I90:M90"/>
    <mergeCell ref="C76:M78"/>
    <mergeCell ref="C79:M79"/>
    <mergeCell ref="C70:C74"/>
    <mergeCell ref="D70:M74"/>
    <mergeCell ref="C32:D32"/>
    <mergeCell ref="K32:M32"/>
    <mergeCell ref="C33:D33"/>
    <mergeCell ref="K33:M33"/>
    <mergeCell ref="C35:D35"/>
    <mergeCell ref="K35:M35"/>
    <mergeCell ref="N4:O10"/>
    <mergeCell ref="N17:O20"/>
    <mergeCell ref="N55:P57"/>
    <mergeCell ref="K21:M22"/>
    <mergeCell ref="K23:M23"/>
    <mergeCell ref="K24:M24"/>
    <mergeCell ref="K25:M25"/>
    <mergeCell ref="K26:M26"/>
    <mergeCell ref="N39:O44"/>
    <mergeCell ref="N23:N38"/>
    <mergeCell ref="K27:M27"/>
    <mergeCell ref="K28:M28"/>
    <mergeCell ref="K29:M29"/>
    <mergeCell ref="K30:M30"/>
    <mergeCell ref="K31:M31"/>
    <mergeCell ref="I39:L39"/>
    <mergeCell ref="B2:D2"/>
    <mergeCell ref="E2:G2"/>
    <mergeCell ref="I2:M2"/>
    <mergeCell ref="C37:D37"/>
    <mergeCell ref="C38:H38"/>
    <mergeCell ref="C34:D34"/>
    <mergeCell ref="C30:D30"/>
    <mergeCell ref="B3:B82"/>
    <mergeCell ref="C3:M3"/>
    <mergeCell ref="C4:M10"/>
    <mergeCell ref="C31:D31"/>
    <mergeCell ref="C36:D36"/>
    <mergeCell ref="C24:D24"/>
    <mergeCell ref="C16:M16"/>
    <mergeCell ref="C17:M20"/>
    <mergeCell ref="C29:D29"/>
    <mergeCell ref="E91:G91"/>
    <mergeCell ref="D40:M69"/>
    <mergeCell ref="C25:D25"/>
    <mergeCell ref="C26:D26"/>
    <mergeCell ref="C80:M82"/>
    <mergeCell ref="K34:M34"/>
    <mergeCell ref="K36:M36"/>
    <mergeCell ref="B91:D95"/>
    <mergeCell ref="H91:I91"/>
    <mergeCell ref="J91:K91"/>
    <mergeCell ref="L91:M91"/>
    <mergeCell ref="E92:M95"/>
    <mergeCell ref="K37:M37"/>
    <mergeCell ref="C39:C69"/>
    <mergeCell ref="C27:D27"/>
    <mergeCell ref="C75:M75"/>
    <mergeCell ref="C21:I21"/>
    <mergeCell ref="J21:J22"/>
    <mergeCell ref="C22:D22"/>
    <mergeCell ref="F22:G22"/>
    <mergeCell ref="C28:D28"/>
    <mergeCell ref="C23:D23"/>
  </mergeCells>
  <phoneticPr fontId="12"/>
  <dataValidations count="15">
    <dataValidation type="textLength" errorStyle="warning" operator="lessThanOrEqual" allowBlank="1" showInputMessage="1" showErrorMessage="1" errorTitle="上限字数を超えています" error="14pt・30行以内でご記入ください。" sqref="E40:M69 D40:D70" xr:uid="{00000000-0002-0000-0800-000000000000}">
      <formula1>1830</formula1>
    </dataValidation>
    <dataValidation errorStyle="warning" operator="lessThanOrEqual" allowBlank="1" showInputMessage="1" showErrorMessage="1" errorTitle="上限字数を超えています" error="14pt・４行以内でご記入ください。" sqref="E92:M95" xr:uid="{00000000-0002-0000-0800-000001000000}"/>
    <dataValidation operator="lessThanOrEqual" allowBlank="1" showInputMessage="1" showErrorMessage="1" errorTitle="字数超過" error="200字・4行以下で入力してください。" sqref="C79 C75 C83" xr:uid="{00000000-0002-0000-0800-000002000000}"/>
    <dataValidation type="list" allowBlank="1" showInputMessage="1" showErrorMessage="1" prompt="該当する項目を全てプルダウンで選択してください。" sqref="E91 H91:M91" xr:uid="{00000000-0002-0000-0800-000003000000}">
      <formula1>"今後の再演予定,再演等の受賞歴等,海外公演予定,完了済海外公演評価概要"</formula1>
    </dataValidation>
    <dataValidation allowBlank="1" showInputMessage="1" showErrorMessage="1" prompt="開始日の早い順に入力してください。" sqref="C23:D23" xr:uid="{00000000-0002-0000-0800-000004000000}"/>
    <dataValidation type="textLength" errorStyle="warning" operator="lessThanOrEqual" allowBlank="1" showInputMessage="1" showErrorMessage="1" errorTitle="上限文字数を超えています" error="14pt・7行以内でご記入ください。" sqref="C4:M10" xr:uid="{00000000-0002-0000-0800-000006000000}">
      <formula1>450</formula1>
    </dataValidation>
    <dataValidation type="textLength" errorStyle="warning" operator="lessThanOrEqual" allowBlank="1" showInputMessage="1" showErrorMessage="1" errorTitle="上限文字数を超えています" error="14pt・4行以内でご記入ください。" sqref="C17:M20" xr:uid="{00000000-0002-0000-0800-000007000000}">
      <formula1>250</formula1>
    </dataValidation>
    <dataValidation type="whole" imeMode="halfAlpha" allowBlank="1" showInputMessage="1" showErrorMessage="1" prompt="数字のみ入力してください。" sqref="J23:J37" xr:uid="{00000000-0002-0000-0800-000008000000}">
      <formula1>1</formula1>
      <formula2>9999</formula2>
    </dataValidation>
    <dataValidation errorStyle="warning" operator="lessThanOrEqual" allowBlank="1" showInputMessage="1" showErrorMessage="1" errorTitle="上限字数を超えています" error="14pt・3行以下で入力してください。" sqref="C76:M78 C80:M82" xr:uid="{00000000-0002-0000-0800-000009000000}"/>
    <dataValidation type="list" allowBlank="1" showInputMessage="1" showErrorMessage="1" sqref="N39:O43" xr:uid="{1AF4379B-0843-4E37-8AC5-7151D0E1A56B}">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落語、浪曲、漫才、奇術、太神楽曲芸など具体的に記入してください。"</formula1>
    </dataValidation>
    <dataValidation type="textLength" errorStyle="warning" operator="lessThanOrEqual" allowBlank="1" showInputMessage="1" showErrorMessage="1" errorTitle="上限字数を超えています" error="14pt・5行以下で入力してください。" sqref="C84:D90 I84:M90 E84:H89" xr:uid="{A9A3057D-70CB-494F-B2DA-5CD68CAA8F71}">
      <formula1>450</formula1>
    </dataValidation>
    <dataValidation type="list" allowBlank="1" showInputMessage="1" showErrorMessage="1" sqref="E90" xr:uid="{A90852DF-A2E3-4EFD-9FB0-B96904E3DD1A}">
      <formula1>"新聞,雑誌,WEB,放送"</formula1>
    </dataValidation>
    <dataValidation type="list" allowBlank="1" showInputMessage="1" showErrorMessage="1" sqref="D39" xr:uid="{2FE238C0-4DC0-4B6D-9F89-1A6E74BC766E}">
      <formula1>"作品内容,芸能種別"</formula1>
    </dataValidation>
    <dataValidation allowBlank="1" showInputMessage="1" showErrorMessage="1" prompt="該当のものがない場合に記入" sqref="I39:L39" xr:uid="{C9BFB124-ACF8-4075-B7AB-602C90C1FD71}"/>
    <dataValidation type="list" allowBlank="1" showInputMessage="1" showErrorMessage="1" sqref="E39:G39" xr:uid="{FB4126EC-7D34-45B4-8507-AC89EB8F92FF}">
      <formula1>"創作初演,新演出,新振付,翻訳初演,再演"</formula1>
    </dataValidation>
  </dataValidations>
  <printOptions horizontalCentered="1"/>
  <pageMargins left="0.78740157480314965" right="0.78740157480314965" top="0.59055118110236227" bottom="0.78740157480314965" header="0.59055118110236227" footer="0"/>
  <pageSetup paperSize="9" scale="41" orientation="portrait" r:id="rId2"/>
  <headerFooter scaleWithDoc="0">
    <oddFooter xml:space="preserve">&amp;R&amp;"ＭＳ ゴシック,標準"&amp;12整理番号：（事務局記入欄）
</oddFooter>
  </headerFooter>
  <rowBreaks count="1" manualBreakCount="1">
    <brk id="74" min="1" max="12"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N90"/>
  <sheetViews>
    <sheetView view="pageBreakPreview" zoomScale="75" zoomScaleNormal="80" zoomScaleSheetLayoutView="75" workbookViewId="0">
      <pane ySplit="18" topLeftCell="A19" activePane="bottomLeft" state="frozen"/>
      <selection activeCell="L19" sqref="L19"/>
      <selection pane="bottomLeft" activeCell="L19" sqref="L19"/>
    </sheetView>
  </sheetViews>
  <sheetFormatPr defaultColWidth="9" defaultRowHeight="16.5"/>
  <cols>
    <col min="1" max="2" width="6.83203125" style="171" customWidth="1"/>
    <col min="3" max="3" width="7.08203125" style="171" customWidth="1"/>
    <col min="4" max="4" width="39.5" style="17" customWidth="1"/>
    <col min="5" max="5" width="15.9140625" style="17" customWidth="1"/>
    <col min="6" max="6" width="3.5" style="17" bestFit="1" customWidth="1"/>
    <col min="7" max="7" width="11" style="17" customWidth="1"/>
    <col min="8" max="8" width="21.33203125" style="19" bestFit="1" customWidth="1"/>
    <col min="9" max="9" width="17.58203125" style="19" customWidth="1"/>
    <col min="10" max="10" width="67.83203125" style="38" customWidth="1"/>
    <col min="11" max="16384" width="9" style="17"/>
  </cols>
  <sheetData>
    <row r="1" spans="1:10" ht="29.25" customHeight="1">
      <c r="A1" s="115" t="s">
        <v>401</v>
      </c>
      <c r="C1" s="17"/>
      <c r="J1" s="915" t="s">
        <v>374</v>
      </c>
    </row>
    <row r="2" spans="1:10" ht="9.75" customHeight="1">
      <c r="A2" s="18"/>
      <c r="C2" s="17"/>
      <c r="J2" s="915"/>
    </row>
    <row r="3" spans="1:10" ht="35.15" customHeight="1" thickBot="1">
      <c r="A3" s="17"/>
      <c r="B3" s="996" t="s">
        <v>299</v>
      </c>
      <c r="C3" s="996"/>
      <c r="D3" s="338" t="str">
        <f>IF(総表!C19="","自動入力",総表!C19)</f>
        <v>自動入力</v>
      </c>
      <c r="E3" s="59" t="s">
        <v>300</v>
      </c>
      <c r="F3" s="922" t="str">
        <f>IF(総表!C27="","自動入力",総表!C27)</f>
        <v>自動入力</v>
      </c>
      <c r="G3" s="923"/>
      <c r="H3" s="923"/>
      <c r="I3" s="923"/>
      <c r="J3" s="222" t="s">
        <v>375</v>
      </c>
    </row>
    <row r="4" spans="1:10" ht="14.25" customHeight="1" thickBot="1"/>
    <row r="5" spans="1:10" s="6" customFormat="1" ht="24.75" customHeight="1" thickBot="1">
      <c r="A5" s="172" t="s">
        <v>399</v>
      </c>
      <c r="B5" s="173"/>
      <c r="C5" s="173"/>
      <c r="D5" s="173"/>
      <c r="E5" s="927">
        <f>SUM(E6:G8)</f>
        <v>0</v>
      </c>
      <c r="F5" s="927"/>
      <c r="G5" s="928"/>
      <c r="H5" s="174"/>
      <c r="I5" s="174"/>
      <c r="J5" s="175"/>
    </row>
    <row r="6" spans="1:10" s="6" customFormat="1" ht="20.149999999999999" hidden="1" customHeight="1">
      <c r="A6" s="176"/>
      <c r="B6" s="177" t="s">
        <v>19</v>
      </c>
      <c r="C6" s="178"/>
      <c r="D6" s="178"/>
      <c r="E6" s="929">
        <f>I32</f>
        <v>0</v>
      </c>
      <c r="F6" s="929"/>
      <c r="G6" s="930"/>
      <c r="H6" s="179"/>
      <c r="I6" s="179"/>
      <c r="J6" s="175" t="s">
        <v>198</v>
      </c>
    </row>
    <row r="7" spans="1:10" s="6" customFormat="1" ht="19.5" hidden="1" customHeight="1">
      <c r="A7" s="176"/>
      <c r="B7" s="180" t="s">
        <v>189</v>
      </c>
      <c r="C7" s="181"/>
      <c r="D7" s="181"/>
      <c r="E7" s="937">
        <f>I51</f>
        <v>0</v>
      </c>
      <c r="F7" s="937"/>
      <c r="G7" s="938"/>
      <c r="H7" s="179"/>
      <c r="I7" s="179"/>
      <c r="J7" s="175" t="s">
        <v>198</v>
      </c>
    </row>
    <row r="8" spans="1:10" s="6" customFormat="1" ht="20.149999999999999" hidden="1" customHeight="1">
      <c r="A8" s="176"/>
      <c r="B8" s="180" t="s">
        <v>23</v>
      </c>
      <c r="C8" s="181"/>
      <c r="D8" s="181"/>
      <c r="E8" s="931">
        <f>SUM(E9:G14)</f>
        <v>0</v>
      </c>
      <c r="F8" s="931"/>
      <c r="G8" s="932"/>
      <c r="H8" s="179"/>
      <c r="I8" s="179"/>
      <c r="J8" s="175" t="s">
        <v>198</v>
      </c>
    </row>
    <row r="9" spans="1:10" s="6" customFormat="1" ht="20.149999999999999" hidden="1" customHeight="1">
      <c r="A9" s="176"/>
      <c r="B9" s="182"/>
      <c r="C9" s="1001" t="s">
        <v>58</v>
      </c>
      <c r="D9" s="1002"/>
      <c r="E9" s="935">
        <f>I59</f>
        <v>0</v>
      </c>
      <c r="F9" s="935"/>
      <c r="G9" s="936"/>
      <c r="H9" s="179"/>
      <c r="I9" s="179"/>
      <c r="J9" s="175" t="s">
        <v>198</v>
      </c>
    </row>
    <row r="10" spans="1:10" s="6" customFormat="1" ht="20.149999999999999" hidden="1" customHeight="1">
      <c r="A10" s="176"/>
      <c r="B10" s="182"/>
      <c r="C10" s="183" t="s">
        <v>32</v>
      </c>
      <c r="D10" s="184"/>
      <c r="E10" s="933">
        <f>I64</f>
        <v>0</v>
      </c>
      <c r="F10" s="933"/>
      <c r="G10" s="934"/>
      <c r="H10" s="179"/>
      <c r="I10" s="179"/>
      <c r="J10" s="175" t="s">
        <v>198</v>
      </c>
    </row>
    <row r="11" spans="1:10" s="6" customFormat="1" ht="20.149999999999999" hidden="1" customHeight="1">
      <c r="A11" s="176"/>
      <c r="B11" s="182"/>
      <c r="C11" s="185" t="s">
        <v>146</v>
      </c>
      <c r="D11" s="184"/>
      <c r="E11" s="997">
        <f>I69</f>
        <v>0</v>
      </c>
      <c r="F11" s="997"/>
      <c r="G11" s="998"/>
      <c r="H11" s="179"/>
      <c r="I11" s="179"/>
      <c r="J11" s="175" t="s">
        <v>198</v>
      </c>
    </row>
    <row r="12" spans="1:10" s="6" customFormat="1" ht="20.149999999999999" hidden="1" customHeight="1">
      <c r="A12" s="176"/>
      <c r="B12" s="182"/>
      <c r="C12" s="185" t="s">
        <v>33</v>
      </c>
      <c r="D12" s="184"/>
      <c r="E12" s="999">
        <f>I75</f>
        <v>0</v>
      </c>
      <c r="F12" s="999"/>
      <c r="G12" s="1000"/>
      <c r="H12" s="179"/>
      <c r="I12" s="179"/>
      <c r="J12" s="175" t="s">
        <v>198</v>
      </c>
    </row>
    <row r="13" spans="1:10" s="6" customFormat="1" ht="20.149999999999999" hidden="1" customHeight="1">
      <c r="A13" s="176"/>
      <c r="B13" s="182"/>
      <c r="C13" s="186" t="s">
        <v>98</v>
      </c>
      <c r="D13" s="184"/>
      <c r="E13" s="999">
        <f>I81</f>
        <v>0</v>
      </c>
      <c r="F13" s="999"/>
      <c r="G13" s="1000"/>
      <c r="H13" s="179"/>
      <c r="I13" s="179"/>
      <c r="J13" s="175" t="s">
        <v>198</v>
      </c>
    </row>
    <row r="14" spans="1:10" s="6" customFormat="1" ht="20.149999999999999" hidden="1" customHeight="1" thickBot="1">
      <c r="A14" s="187"/>
      <c r="B14" s="188"/>
      <c r="C14" s="189" t="s">
        <v>26</v>
      </c>
      <c r="D14" s="190"/>
      <c r="E14" s="925">
        <f>I86</f>
        <v>0</v>
      </c>
      <c r="F14" s="925"/>
      <c r="G14" s="926"/>
      <c r="H14" s="179"/>
      <c r="I14" s="179"/>
      <c r="J14" s="175" t="s">
        <v>198</v>
      </c>
    </row>
    <row r="15" spans="1:10" s="6" customFormat="1" ht="20.149999999999999" hidden="1" customHeight="1">
      <c r="A15" s="17"/>
      <c r="B15" s="17"/>
      <c r="C15" s="191"/>
      <c r="D15" s="17"/>
      <c r="E15" s="192"/>
      <c r="F15" s="192"/>
      <c r="G15" s="192"/>
      <c r="H15" s="193"/>
      <c r="I15" s="193"/>
      <c r="J15" s="194"/>
    </row>
    <row r="16" spans="1:10" s="6" customFormat="1" ht="27" hidden="1" customHeight="1">
      <c r="A16" s="17"/>
      <c r="B16" s="17"/>
      <c r="C16" s="191"/>
      <c r="D16" s="17"/>
      <c r="E16" s="192"/>
      <c r="F16" s="192"/>
      <c r="G16" s="192"/>
      <c r="H16" s="193"/>
      <c r="I16" s="193"/>
      <c r="J16" s="194"/>
    </row>
    <row r="17" spans="1:10" ht="10" customHeight="1" thickBot="1"/>
    <row r="18" spans="1:10" s="199" customFormat="1" ht="17" thickBot="1">
      <c r="A18" s="195" t="s">
        <v>13</v>
      </c>
      <c r="B18" s="196" t="s">
        <v>14</v>
      </c>
      <c r="C18" s="196" t="s">
        <v>15</v>
      </c>
      <c r="D18" s="196" t="s">
        <v>16</v>
      </c>
      <c r="E18" s="924" t="s">
        <v>17</v>
      </c>
      <c r="F18" s="924"/>
      <c r="G18" s="924"/>
      <c r="H18" s="197" t="s">
        <v>18</v>
      </c>
      <c r="I18" s="198" t="s">
        <v>400</v>
      </c>
      <c r="J18" s="191"/>
    </row>
    <row r="19" spans="1:10" ht="20.149999999999999" customHeight="1">
      <c r="A19" s="1005" t="s">
        <v>115</v>
      </c>
      <c r="B19" s="1006"/>
      <c r="C19" s="1006"/>
      <c r="D19" s="1006"/>
      <c r="E19" s="200"/>
      <c r="F19" s="200"/>
      <c r="G19" s="200"/>
      <c r="H19" s="201"/>
      <c r="I19" s="202"/>
      <c r="J19" s="191"/>
    </row>
    <row r="20" spans="1:10" ht="20.149999999999999" customHeight="1">
      <c r="A20" s="203"/>
      <c r="B20" s="204" t="s">
        <v>19</v>
      </c>
      <c r="C20" s="205"/>
      <c r="D20" s="206"/>
      <c r="E20" s="206"/>
      <c r="F20" s="206"/>
      <c r="G20" s="206"/>
      <c r="H20" s="207"/>
      <c r="I20" s="208"/>
      <c r="J20" s="191"/>
    </row>
    <row r="21" spans="1:10" ht="20.149999999999999" customHeight="1">
      <c r="A21" s="203"/>
      <c r="B21" s="209"/>
      <c r="C21" s="210" t="s">
        <v>99</v>
      </c>
      <c r="D21" s="211"/>
      <c r="E21" s="211"/>
      <c r="F21" s="211"/>
      <c r="G21" s="211"/>
      <c r="H21" s="918" t="str">
        <f>IF($E$22="","","会場毎の情報は別紙参照。")</f>
        <v/>
      </c>
      <c r="I21" s="919"/>
      <c r="J21" s="191"/>
    </row>
    <row r="22" spans="1:10" ht="20.149999999999999" customHeight="1">
      <c r="A22" s="203"/>
      <c r="B22" s="209"/>
      <c r="C22" s="212"/>
      <c r="D22" s="488" t="s">
        <v>482</v>
      </c>
      <c r="E22" s="947"/>
      <c r="F22" s="947"/>
      <c r="G22" s="948"/>
      <c r="H22" s="943"/>
      <c r="I22" s="944"/>
      <c r="J22" s="485" t="s">
        <v>473</v>
      </c>
    </row>
    <row r="23" spans="1:10" ht="20.149999999999999" customHeight="1">
      <c r="A23" s="203"/>
      <c r="B23" s="213"/>
      <c r="C23" s="214"/>
      <c r="D23" s="557" t="s">
        <v>100</v>
      </c>
      <c r="E23" s="1013" t="str">
        <f>IF($E$22="",IF(総表!F30="","",(総表!F30&amp;"（"&amp;総表!H30&amp;総表!I30&amp;"）")),"")</f>
        <v/>
      </c>
      <c r="F23" s="1014"/>
      <c r="G23" s="1014"/>
      <c r="H23" s="1014"/>
      <c r="I23" s="1015"/>
      <c r="J23" s="216" t="s">
        <v>101</v>
      </c>
    </row>
    <row r="24" spans="1:10" ht="20.149999999999999" customHeight="1">
      <c r="A24" s="203"/>
      <c r="B24" s="213"/>
      <c r="C24" s="214"/>
      <c r="D24" s="556" t="s">
        <v>117</v>
      </c>
      <c r="E24" s="1010"/>
      <c r="F24" s="1011"/>
      <c r="G24" s="1012"/>
      <c r="H24" s="920"/>
      <c r="I24" s="921"/>
      <c r="J24" s="218" t="s">
        <v>474</v>
      </c>
    </row>
    <row r="25" spans="1:10" ht="20.149999999999999" customHeight="1">
      <c r="A25" s="203"/>
      <c r="B25" s="213"/>
      <c r="C25" s="214"/>
      <c r="D25" s="493" t="s">
        <v>118</v>
      </c>
      <c r="E25" s="1007"/>
      <c r="F25" s="1008"/>
      <c r="G25" s="1009"/>
      <c r="H25" s="953"/>
      <c r="I25" s="954"/>
      <c r="J25" s="218" t="s">
        <v>475</v>
      </c>
    </row>
    <row r="26" spans="1:10" ht="20.149999999999999" customHeight="1">
      <c r="A26" s="203"/>
      <c r="B26" s="213"/>
      <c r="C26" s="214"/>
      <c r="D26" s="215" t="s">
        <v>114</v>
      </c>
      <c r="E26" s="949">
        <f>E24-E25</f>
        <v>0</v>
      </c>
      <c r="F26" s="949"/>
      <c r="G26" s="949"/>
      <c r="H26" s="964" t="s">
        <v>148</v>
      </c>
      <c r="I26" s="945" t="str">
        <f>IF(E26*E27=0,"",E26*E27)</f>
        <v/>
      </c>
      <c r="J26" s="218" t="s">
        <v>476</v>
      </c>
    </row>
    <row r="27" spans="1:10" ht="20.149999999999999" customHeight="1">
      <c r="A27" s="203"/>
      <c r="B27" s="213"/>
      <c r="C27" s="214"/>
      <c r="D27" s="217" t="s">
        <v>104</v>
      </c>
      <c r="E27" s="951">
        <f>IF($E$22="○",0,IF(個表!J38="",0,個表!J38))</f>
        <v>0</v>
      </c>
      <c r="F27" s="951"/>
      <c r="G27" s="951"/>
      <c r="H27" s="965"/>
      <c r="I27" s="946"/>
      <c r="J27" s="218" t="s">
        <v>477</v>
      </c>
    </row>
    <row r="28" spans="1:10" ht="20.149999999999999" customHeight="1">
      <c r="A28" s="203"/>
      <c r="B28" s="213"/>
      <c r="C28" s="214"/>
      <c r="D28" s="219" t="s">
        <v>105</v>
      </c>
      <c r="E28" s="950" t="str">
        <f>IF(I26="","",SUM(G32:G43))</f>
        <v/>
      </c>
      <c r="F28" s="950"/>
      <c r="G28" s="950"/>
      <c r="H28" s="220" t="s">
        <v>116</v>
      </c>
      <c r="I28" s="221" t="str">
        <f>IF(I26="","",E28/I26)</f>
        <v/>
      </c>
      <c r="J28" s="222"/>
    </row>
    <row r="29" spans="1:10" ht="20.149999999999999" customHeight="1">
      <c r="A29" s="203"/>
      <c r="B29" s="213"/>
      <c r="C29" s="214"/>
      <c r="D29" s="223" t="s">
        <v>545</v>
      </c>
      <c r="E29" s="952" t="str">
        <f>IF(I26="","",SUM(G32:G43)+F46)</f>
        <v/>
      </c>
      <c r="F29" s="952"/>
      <c r="G29" s="952"/>
      <c r="H29" s="224" t="s">
        <v>106</v>
      </c>
      <c r="I29" s="225" t="str">
        <f>IF(I26="","",E29/I26)</f>
        <v/>
      </c>
      <c r="J29" s="222"/>
    </row>
    <row r="30" spans="1:10" ht="20.149999999999999" customHeight="1">
      <c r="A30" s="203"/>
      <c r="B30" s="213"/>
      <c r="C30" s="961" t="s">
        <v>216</v>
      </c>
      <c r="D30" s="962"/>
      <c r="E30" s="963"/>
      <c r="F30" s="963"/>
      <c r="G30" s="963"/>
      <c r="H30" s="916" t="str">
        <f>IF($E$22="","","会場毎の入場券内訳は別紙参照。")</f>
        <v/>
      </c>
      <c r="I30" s="917"/>
      <c r="J30" s="226"/>
    </row>
    <row r="31" spans="1:10" ht="20.149999999999999" customHeight="1">
      <c r="A31" s="203"/>
      <c r="B31" s="213"/>
      <c r="C31" s="227"/>
      <c r="D31" s="228" t="s">
        <v>40</v>
      </c>
      <c r="E31" s="347" t="s">
        <v>347</v>
      </c>
      <c r="F31" s="229" t="s">
        <v>20</v>
      </c>
      <c r="G31" s="229" t="s">
        <v>21</v>
      </c>
      <c r="H31" s="230" t="s">
        <v>22</v>
      </c>
      <c r="I31" s="231" t="s">
        <v>400</v>
      </c>
      <c r="J31" s="218"/>
    </row>
    <row r="32" spans="1:10" ht="20.149999999999999" customHeight="1">
      <c r="A32" s="203"/>
      <c r="B32" s="213"/>
      <c r="C32" s="227"/>
      <c r="D32" s="20"/>
      <c r="E32" s="21"/>
      <c r="F32" s="232" t="str">
        <f>IF(E32="","","×")</f>
        <v/>
      </c>
      <c r="G32" s="21"/>
      <c r="H32" s="233">
        <f>E32*G32</f>
        <v>0</v>
      </c>
      <c r="I32" s="234">
        <f>IF($E$22="",ROUNDDOWN(H49,0),I33)</f>
        <v>0</v>
      </c>
      <c r="J32" s="914" t="s">
        <v>479</v>
      </c>
    </row>
    <row r="33" spans="1:14" ht="20.149999999999999" customHeight="1">
      <c r="A33" s="203"/>
      <c r="B33" s="213"/>
      <c r="C33" s="227"/>
      <c r="D33" s="22"/>
      <c r="E33" s="23"/>
      <c r="F33" s="235" t="str">
        <f t="shared" ref="F33:F43" si="0">IF(E33="","","×")</f>
        <v/>
      </c>
      <c r="G33" s="23"/>
      <c r="H33" s="236">
        <f t="shared" ref="H33:H43" si="1">E33*G33</f>
        <v>0</v>
      </c>
      <c r="I33" s="339">
        <f ca="1">ROUNDDOWN('別紙　入場料詳細'!E3,0)</f>
        <v>0</v>
      </c>
      <c r="J33" s="914"/>
    </row>
    <row r="34" spans="1:14" ht="20.149999999999999" customHeight="1">
      <c r="A34" s="203"/>
      <c r="B34" s="213"/>
      <c r="C34" s="227"/>
      <c r="D34" s="22"/>
      <c r="E34" s="23"/>
      <c r="F34" s="235" t="str">
        <f t="shared" si="0"/>
        <v/>
      </c>
      <c r="G34" s="23"/>
      <c r="H34" s="236">
        <f t="shared" si="1"/>
        <v>0</v>
      </c>
      <c r="I34" s="237"/>
      <c r="J34" s="218" t="s">
        <v>478</v>
      </c>
    </row>
    <row r="35" spans="1:14" ht="20.149999999999999" customHeight="1">
      <c r="A35" s="203"/>
      <c r="B35" s="213"/>
      <c r="C35" s="227"/>
      <c r="D35" s="22"/>
      <c r="E35" s="23"/>
      <c r="F35" s="235" t="str">
        <f t="shared" si="0"/>
        <v/>
      </c>
      <c r="G35" s="23"/>
      <c r="H35" s="236">
        <f t="shared" si="1"/>
        <v>0</v>
      </c>
      <c r="I35" s="237"/>
      <c r="J35" s="218" t="s">
        <v>480</v>
      </c>
    </row>
    <row r="36" spans="1:14" ht="20.149999999999999" customHeight="1">
      <c r="A36" s="203"/>
      <c r="B36" s="213"/>
      <c r="C36" s="227"/>
      <c r="D36" s="22"/>
      <c r="E36" s="23"/>
      <c r="F36" s="235" t="str">
        <f t="shared" si="0"/>
        <v/>
      </c>
      <c r="G36" s="23"/>
      <c r="H36" s="236">
        <f t="shared" si="1"/>
        <v>0</v>
      </c>
      <c r="I36" s="237"/>
      <c r="J36" s="218" t="s">
        <v>38</v>
      </c>
    </row>
    <row r="37" spans="1:14" ht="20.149999999999999" customHeight="1">
      <c r="A37" s="203"/>
      <c r="B37" s="213"/>
      <c r="C37" s="227"/>
      <c r="D37" s="22"/>
      <c r="E37" s="23"/>
      <c r="F37" s="235" t="str">
        <f t="shared" si="0"/>
        <v/>
      </c>
      <c r="G37" s="23"/>
      <c r="H37" s="236">
        <f t="shared" si="1"/>
        <v>0</v>
      </c>
      <c r="I37" s="237"/>
      <c r="J37" s="216"/>
    </row>
    <row r="38" spans="1:14" ht="20.149999999999999" customHeight="1">
      <c r="A38" s="203"/>
      <c r="B38" s="213"/>
      <c r="C38" s="227"/>
      <c r="D38" s="22"/>
      <c r="E38" s="23"/>
      <c r="F38" s="235" t="str">
        <f t="shared" si="0"/>
        <v/>
      </c>
      <c r="G38" s="23"/>
      <c r="H38" s="236">
        <f t="shared" si="1"/>
        <v>0</v>
      </c>
      <c r="I38" s="237"/>
      <c r="J38" s="486" t="s">
        <v>481</v>
      </c>
    </row>
    <row r="39" spans="1:14" ht="20.149999999999999" customHeight="1">
      <c r="A39" s="203"/>
      <c r="B39" s="213"/>
      <c r="C39" s="227"/>
      <c r="D39" s="22"/>
      <c r="E39" s="23"/>
      <c r="F39" s="235" t="str">
        <f t="shared" si="0"/>
        <v/>
      </c>
      <c r="G39" s="23"/>
      <c r="H39" s="236">
        <f t="shared" si="1"/>
        <v>0</v>
      </c>
      <c r="I39" s="237"/>
      <c r="J39" s="487" t="s">
        <v>380</v>
      </c>
    </row>
    <row r="40" spans="1:14" ht="20.149999999999999" customHeight="1">
      <c r="A40" s="203"/>
      <c r="B40" s="213"/>
      <c r="C40" s="227"/>
      <c r="D40" s="22"/>
      <c r="E40" s="23"/>
      <c r="F40" s="235" t="str">
        <f t="shared" si="0"/>
        <v/>
      </c>
      <c r="G40" s="23"/>
      <c r="H40" s="236">
        <f t="shared" si="1"/>
        <v>0</v>
      </c>
      <c r="I40" s="237"/>
      <c r="J40" s="487" t="s">
        <v>381</v>
      </c>
    </row>
    <row r="41" spans="1:14" ht="20.149999999999999" customHeight="1">
      <c r="A41" s="203"/>
      <c r="B41" s="213"/>
      <c r="C41" s="227"/>
      <c r="D41" s="22"/>
      <c r="E41" s="23"/>
      <c r="F41" s="235" t="str">
        <f t="shared" si="0"/>
        <v/>
      </c>
      <c r="G41" s="23"/>
      <c r="H41" s="236">
        <f t="shared" si="1"/>
        <v>0</v>
      </c>
      <c r="I41" s="237"/>
      <c r="J41" s="487" t="s">
        <v>382</v>
      </c>
    </row>
    <row r="42" spans="1:14" ht="20.149999999999999" customHeight="1">
      <c r="A42" s="203"/>
      <c r="B42" s="213"/>
      <c r="C42" s="227"/>
      <c r="D42" s="22"/>
      <c r="E42" s="23"/>
      <c r="F42" s="235" t="str">
        <f t="shared" si="0"/>
        <v/>
      </c>
      <c r="G42" s="23"/>
      <c r="H42" s="236">
        <f t="shared" si="1"/>
        <v>0</v>
      </c>
      <c r="I42" s="237"/>
      <c r="J42" s="218"/>
    </row>
    <row r="43" spans="1:14" ht="20.149999999999999" customHeight="1">
      <c r="A43" s="203"/>
      <c r="B43" s="213"/>
      <c r="C43" s="227"/>
      <c r="D43" s="22"/>
      <c r="E43" s="23"/>
      <c r="F43" s="235" t="str">
        <f t="shared" si="0"/>
        <v/>
      </c>
      <c r="G43" s="23"/>
      <c r="H43" s="236">
        <f t="shared" si="1"/>
        <v>0</v>
      </c>
      <c r="I43" s="237"/>
      <c r="J43" s="218"/>
    </row>
    <row r="44" spans="1:14" ht="20.149999999999999" customHeight="1">
      <c r="A44" s="203"/>
      <c r="B44" s="213"/>
      <c r="C44" s="227"/>
      <c r="D44" s="955" t="s">
        <v>578</v>
      </c>
      <c r="E44" s="509" t="s">
        <v>532</v>
      </c>
      <c r="F44" s="957" t="s">
        <v>533</v>
      </c>
      <c r="G44" s="958"/>
      <c r="H44" s="510" t="s">
        <v>534</v>
      </c>
      <c r="I44" s="237"/>
      <c r="J44" s="913" t="s">
        <v>535</v>
      </c>
      <c r="K44" s="914"/>
      <c r="L44" s="914"/>
      <c r="M44" s="914"/>
      <c r="N44" s="914"/>
    </row>
    <row r="45" spans="1:14" ht="20.149999999999999" customHeight="1">
      <c r="A45" s="203"/>
      <c r="B45" s="213"/>
      <c r="C45" s="227"/>
      <c r="D45" s="956"/>
      <c r="E45" s="512"/>
      <c r="F45" s="959"/>
      <c r="G45" s="960"/>
      <c r="H45" s="513"/>
      <c r="I45" s="237"/>
      <c r="J45" s="913"/>
      <c r="K45" s="914"/>
      <c r="L45" s="914"/>
      <c r="M45" s="914"/>
      <c r="N45" s="914"/>
    </row>
    <row r="46" spans="1:14" ht="20" customHeight="1">
      <c r="A46" s="203"/>
      <c r="B46" s="213"/>
      <c r="C46" s="227"/>
      <c r="D46" s="1016" t="s">
        <v>539</v>
      </c>
      <c r="E46" s="1017"/>
      <c r="F46" s="1018"/>
      <c r="G46" s="1019"/>
      <c r="H46" s="238">
        <v>0</v>
      </c>
      <c r="I46" s="237"/>
      <c r="J46" s="495"/>
      <c r="K46" s="218"/>
    </row>
    <row r="47" spans="1:14" ht="20" customHeight="1">
      <c r="A47" s="203"/>
      <c r="B47" s="213"/>
      <c r="C47" s="239"/>
      <c r="D47" s="1003" t="s">
        <v>102</v>
      </c>
      <c r="E47" s="1004"/>
      <c r="F47" s="1004"/>
      <c r="G47" s="1004"/>
      <c r="H47" s="240">
        <f>SUM(H32:H43)</f>
        <v>0</v>
      </c>
      <c r="I47" s="241"/>
      <c r="J47" s="495"/>
      <c r="K47" s="218"/>
    </row>
    <row r="48" spans="1:14" ht="20.149999999999999" customHeight="1">
      <c r="A48" s="203"/>
      <c r="B48" s="213"/>
      <c r="C48" s="239"/>
      <c r="D48" s="939" t="s">
        <v>182</v>
      </c>
      <c r="E48" s="940"/>
      <c r="F48" s="940"/>
      <c r="G48" s="940"/>
      <c r="H48" s="24"/>
      <c r="I48" s="241"/>
      <c r="J48" s="216"/>
    </row>
    <row r="49" spans="1:10" ht="20.149999999999999" customHeight="1">
      <c r="A49" s="203"/>
      <c r="B49" s="213"/>
      <c r="C49" s="239"/>
      <c r="D49" s="941" t="s">
        <v>103</v>
      </c>
      <c r="E49" s="942"/>
      <c r="F49" s="942"/>
      <c r="G49" s="942"/>
      <c r="H49" s="242">
        <f>H47+H48</f>
        <v>0</v>
      </c>
      <c r="I49" s="241"/>
      <c r="J49" s="216"/>
    </row>
    <row r="50" spans="1:10" ht="20.149999999999999" customHeight="1">
      <c r="A50" s="203"/>
      <c r="B50" s="180" t="s">
        <v>190</v>
      </c>
      <c r="C50" s="243"/>
      <c r="D50" s="243"/>
      <c r="E50" s="243"/>
      <c r="F50" s="243"/>
      <c r="G50" s="243"/>
      <c r="H50" s="243"/>
      <c r="I50" s="244"/>
      <c r="J50" s="216"/>
    </row>
    <row r="51" spans="1:10" s="607" customFormat="1">
      <c r="A51" s="605"/>
      <c r="B51" s="606"/>
      <c r="C51" s="981"/>
      <c r="D51" s="601"/>
      <c r="E51" s="984"/>
      <c r="F51" s="985"/>
      <c r="G51" s="986"/>
      <c r="H51" s="602"/>
      <c r="I51" s="978">
        <f>ROUNDDOWN((SUM(H51:H56)),0)</f>
        <v>0</v>
      </c>
      <c r="J51" s="216"/>
    </row>
    <row r="52" spans="1:10" s="607" customFormat="1">
      <c r="A52" s="605"/>
      <c r="B52" s="606"/>
      <c r="C52" s="982"/>
      <c r="D52" s="600"/>
      <c r="E52" s="987"/>
      <c r="F52" s="988"/>
      <c r="G52" s="989"/>
      <c r="H52" s="603"/>
      <c r="I52" s="979"/>
      <c r="J52" s="216"/>
    </row>
    <row r="53" spans="1:10" s="607" customFormat="1">
      <c r="A53" s="605"/>
      <c r="B53" s="606"/>
      <c r="C53" s="982"/>
      <c r="D53" s="600"/>
      <c r="E53" s="990"/>
      <c r="F53" s="991"/>
      <c r="G53" s="992"/>
      <c r="H53" s="603"/>
      <c r="I53" s="979"/>
      <c r="J53" s="216"/>
    </row>
    <row r="54" spans="1:10" s="607" customFormat="1">
      <c r="A54" s="605"/>
      <c r="B54" s="606"/>
      <c r="C54" s="982"/>
      <c r="D54" s="600"/>
      <c r="E54" s="990"/>
      <c r="F54" s="991"/>
      <c r="G54" s="992"/>
      <c r="H54" s="603"/>
      <c r="I54" s="979"/>
      <c r="J54" s="216"/>
    </row>
    <row r="55" spans="1:10" s="607" customFormat="1">
      <c r="A55" s="605"/>
      <c r="B55" s="606"/>
      <c r="C55" s="982"/>
      <c r="D55" s="600"/>
      <c r="E55" s="990"/>
      <c r="F55" s="991"/>
      <c r="G55" s="992"/>
      <c r="H55" s="604"/>
      <c r="I55" s="979"/>
      <c r="J55" s="216"/>
    </row>
    <row r="56" spans="1:10" s="607" customFormat="1">
      <c r="A56" s="605"/>
      <c r="B56" s="608"/>
      <c r="C56" s="983"/>
      <c r="D56" s="601"/>
      <c r="E56" s="993"/>
      <c r="F56" s="994"/>
      <c r="G56" s="995"/>
      <c r="H56" s="603"/>
      <c r="I56" s="980"/>
      <c r="J56" s="216"/>
    </row>
    <row r="57" spans="1:10" ht="20.149999999999999" customHeight="1">
      <c r="A57" s="203"/>
      <c r="B57" s="182" t="s">
        <v>23</v>
      </c>
      <c r="C57" s="245"/>
      <c r="D57" s="245"/>
      <c r="E57" s="245"/>
      <c r="F57" s="245"/>
      <c r="G57" s="245"/>
      <c r="H57" s="246"/>
      <c r="I57" s="247"/>
      <c r="J57" s="248"/>
    </row>
    <row r="58" spans="1:10" ht="20.149999999999999" customHeight="1">
      <c r="A58" s="203"/>
      <c r="B58" s="249"/>
      <c r="C58" s="210" t="s">
        <v>58</v>
      </c>
      <c r="D58" s="250"/>
      <c r="E58" s="250"/>
      <c r="F58" s="250"/>
      <c r="G58" s="250"/>
      <c r="H58" s="251"/>
      <c r="I58" s="252"/>
      <c r="J58" s="248"/>
    </row>
    <row r="59" spans="1:10">
      <c r="A59" s="203"/>
      <c r="B59" s="213"/>
      <c r="C59" s="227"/>
      <c r="D59" s="609"/>
      <c r="E59" s="973"/>
      <c r="F59" s="973"/>
      <c r="G59" s="973"/>
      <c r="H59" s="602"/>
      <c r="I59" s="966">
        <f>ROUNDDOWN((SUM(H59:H62)),0)</f>
        <v>0</v>
      </c>
      <c r="J59" s="969"/>
    </row>
    <row r="60" spans="1:10">
      <c r="A60" s="203"/>
      <c r="B60" s="213"/>
      <c r="C60" s="227"/>
      <c r="D60" s="610"/>
      <c r="E60" s="971"/>
      <c r="F60" s="971"/>
      <c r="G60" s="971"/>
      <c r="H60" s="603"/>
      <c r="I60" s="967"/>
      <c r="J60" s="970"/>
    </row>
    <row r="61" spans="1:10">
      <c r="A61" s="203"/>
      <c r="B61" s="213"/>
      <c r="C61" s="227"/>
      <c r="D61" s="610"/>
      <c r="E61" s="971"/>
      <c r="F61" s="971"/>
      <c r="G61" s="971"/>
      <c r="H61" s="603"/>
      <c r="I61" s="967"/>
      <c r="J61" s="970"/>
    </row>
    <row r="62" spans="1:10">
      <c r="A62" s="203"/>
      <c r="B62" s="213"/>
      <c r="C62" s="253"/>
      <c r="D62" s="611"/>
      <c r="E62" s="972"/>
      <c r="F62" s="972"/>
      <c r="G62" s="972"/>
      <c r="H62" s="612"/>
      <c r="I62" s="968"/>
      <c r="J62" s="970"/>
    </row>
    <row r="63" spans="1:10" ht="20.149999999999999" customHeight="1">
      <c r="A63" s="203"/>
      <c r="B63" s="182"/>
      <c r="C63" s="210" t="s">
        <v>24</v>
      </c>
      <c r="D63" s="250"/>
      <c r="E63" s="250"/>
      <c r="F63" s="250"/>
      <c r="G63" s="250"/>
      <c r="H63" s="251"/>
      <c r="I63" s="252"/>
      <c r="J63" s="248"/>
    </row>
    <row r="64" spans="1:10">
      <c r="A64" s="203"/>
      <c r="B64" s="213"/>
      <c r="C64" s="227"/>
      <c r="D64" s="609"/>
      <c r="E64" s="973"/>
      <c r="F64" s="973"/>
      <c r="G64" s="973"/>
      <c r="H64" s="602"/>
      <c r="I64" s="966">
        <f>ROUNDDOWN((SUM(H64:H67)),0)</f>
        <v>0</v>
      </c>
      <c r="J64" s="969"/>
    </row>
    <row r="65" spans="1:10">
      <c r="A65" s="203"/>
      <c r="B65" s="213"/>
      <c r="C65" s="227"/>
      <c r="D65" s="610"/>
      <c r="E65" s="971"/>
      <c r="F65" s="971"/>
      <c r="G65" s="971"/>
      <c r="H65" s="603"/>
      <c r="I65" s="967"/>
      <c r="J65" s="970"/>
    </row>
    <row r="66" spans="1:10">
      <c r="A66" s="203"/>
      <c r="B66" s="213"/>
      <c r="C66" s="227"/>
      <c r="D66" s="610"/>
      <c r="E66" s="971"/>
      <c r="F66" s="971"/>
      <c r="G66" s="971"/>
      <c r="H66" s="603"/>
      <c r="I66" s="967"/>
      <c r="J66" s="970"/>
    </row>
    <row r="67" spans="1:10">
      <c r="A67" s="203"/>
      <c r="B67" s="213"/>
      <c r="C67" s="253"/>
      <c r="D67" s="611"/>
      <c r="E67" s="972"/>
      <c r="F67" s="972"/>
      <c r="G67" s="972"/>
      <c r="H67" s="612"/>
      <c r="I67" s="968"/>
      <c r="J67" s="970"/>
    </row>
    <row r="68" spans="1:10" ht="20.149999999999999" customHeight="1">
      <c r="A68" s="203"/>
      <c r="B68" s="974"/>
      <c r="C68" s="254" t="s">
        <v>147</v>
      </c>
      <c r="D68" s="255"/>
      <c r="E68" s="211"/>
      <c r="F68" s="211"/>
      <c r="G68" s="211"/>
      <c r="H68" s="256"/>
      <c r="I68" s="257"/>
    </row>
    <row r="69" spans="1:10">
      <c r="A69" s="203"/>
      <c r="B69" s="974"/>
      <c r="C69" s="214"/>
      <c r="D69" s="609"/>
      <c r="E69" s="973"/>
      <c r="F69" s="973"/>
      <c r="G69" s="973"/>
      <c r="H69" s="613"/>
      <c r="I69" s="966">
        <f>ROUNDDOWN((SUM(H69:H73)),0)</f>
        <v>0</v>
      </c>
      <c r="J69" s="970"/>
    </row>
    <row r="70" spans="1:10">
      <c r="A70" s="203"/>
      <c r="B70" s="974"/>
      <c r="C70" s="214"/>
      <c r="D70" s="610"/>
      <c r="E70" s="971"/>
      <c r="F70" s="971"/>
      <c r="G70" s="971"/>
      <c r="H70" s="614"/>
      <c r="I70" s="967"/>
      <c r="J70" s="970"/>
    </row>
    <row r="71" spans="1:10">
      <c r="A71" s="203"/>
      <c r="B71" s="974"/>
      <c r="C71" s="214"/>
      <c r="D71" s="610"/>
      <c r="E71" s="971"/>
      <c r="F71" s="971"/>
      <c r="G71" s="971"/>
      <c r="H71" s="614"/>
      <c r="I71" s="967"/>
      <c r="J71" s="970"/>
    </row>
    <row r="72" spans="1:10">
      <c r="A72" s="203"/>
      <c r="B72" s="974"/>
      <c r="C72" s="214"/>
      <c r="D72" s="610"/>
      <c r="E72" s="971"/>
      <c r="F72" s="971"/>
      <c r="G72" s="971"/>
      <c r="H72" s="614"/>
      <c r="I72" s="967"/>
      <c r="J72" s="970"/>
    </row>
    <row r="73" spans="1:10">
      <c r="A73" s="203"/>
      <c r="B73" s="974"/>
      <c r="C73" s="258"/>
      <c r="D73" s="611"/>
      <c r="E73" s="972"/>
      <c r="F73" s="972"/>
      <c r="G73" s="972"/>
      <c r="H73" s="615"/>
      <c r="I73" s="968"/>
      <c r="J73" s="970"/>
    </row>
    <row r="74" spans="1:10" ht="20.149999999999999" customHeight="1">
      <c r="A74" s="203"/>
      <c r="B74" s="213"/>
      <c r="C74" s="254" t="s">
        <v>25</v>
      </c>
      <c r="D74" s="255"/>
      <c r="E74" s="211"/>
      <c r="F74" s="211"/>
      <c r="G74" s="211"/>
      <c r="H74" s="256"/>
      <c r="I74" s="252"/>
    </row>
    <row r="75" spans="1:10">
      <c r="A75" s="203"/>
      <c r="B75" s="213"/>
      <c r="C75" s="227"/>
      <c r="D75" s="609"/>
      <c r="E75" s="973"/>
      <c r="F75" s="973"/>
      <c r="G75" s="973"/>
      <c r="H75" s="613"/>
      <c r="I75" s="966">
        <f>ROUNDDOWN((SUM(H75:H79)),0)</f>
        <v>0</v>
      </c>
      <c r="J75" s="970"/>
    </row>
    <row r="76" spans="1:10">
      <c r="A76" s="203"/>
      <c r="B76" s="213"/>
      <c r="C76" s="227"/>
      <c r="D76" s="610"/>
      <c r="E76" s="971"/>
      <c r="F76" s="971"/>
      <c r="G76" s="971"/>
      <c r="H76" s="614"/>
      <c r="I76" s="967"/>
      <c r="J76" s="970"/>
    </row>
    <row r="77" spans="1:10">
      <c r="A77" s="203"/>
      <c r="B77" s="213"/>
      <c r="C77" s="227"/>
      <c r="D77" s="610"/>
      <c r="E77" s="971"/>
      <c r="F77" s="971"/>
      <c r="G77" s="971"/>
      <c r="H77" s="614"/>
      <c r="I77" s="967"/>
      <c r="J77" s="970"/>
    </row>
    <row r="78" spans="1:10">
      <c r="A78" s="203"/>
      <c r="B78" s="213"/>
      <c r="C78" s="227"/>
      <c r="D78" s="610"/>
      <c r="E78" s="971"/>
      <c r="F78" s="971"/>
      <c r="G78" s="971"/>
      <c r="H78" s="614"/>
      <c r="I78" s="967"/>
      <c r="J78" s="970"/>
    </row>
    <row r="79" spans="1:10">
      <c r="A79" s="203"/>
      <c r="B79" s="213"/>
      <c r="C79" s="253"/>
      <c r="D79" s="611"/>
      <c r="E79" s="972"/>
      <c r="F79" s="972"/>
      <c r="G79" s="972"/>
      <c r="H79" s="615"/>
      <c r="I79" s="968"/>
      <c r="J79" s="970"/>
    </row>
    <row r="80" spans="1:10" ht="20.149999999999999" customHeight="1">
      <c r="A80" s="203"/>
      <c r="B80" s="213"/>
      <c r="C80" s="259" t="s">
        <v>316</v>
      </c>
      <c r="D80" s="255"/>
      <c r="E80" s="975"/>
      <c r="F80" s="975"/>
      <c r="G80" s="975"/>
      <c r="H80" s="256"/>
      <c r="I80" s="260"/>
      <c r="J80" s="970"/>
    </row>
    <row r="81" spans="1:10">
      <c r="A81" s="203"/>
      <c r="B81" s="213"/>
      <c r="C81" s="214"/>
      <c r="D81" s="609"/>
      <c r="E81" s="973"/>
      <c r="F81" s="973"/>
      <c r="G81" s="973"/>
      <c r="H81" s="613"/>
      <c r="I81" s="966">
        <f>ROUNDDOWN((SUM(H81:H84)),0)</f>
        <v>0</v>
      </c>
      <c r="J81" s="969"/>
    </row>
    <row r="82" spans="1:10">
      <c r="A82" s="203"/>
      <c r="B82" s="213"/>
      <c r="C82" s="214"/>
      <c r="D82" s="610"/>
      <c r="E82" s="971"/>
      <c r="F82" s="971"/>
      <c r="G82" s="971"/>
      <c r="H82" s="614"/>
      <c r="I82" s="967"/>
      <c r="J82" s="970"/>
    </row>
    <row r="83" spans="1:10">
      <c r="A83" s="203"/>
      <c r="B83" s="213"/>
      <c r="C83" s="214"/>
      <c r="D83" s="610"/>
      <c r="E83" s="971"/>
      <c r="F83" s="971"/>
      <c r="G83" s="971"/>
      <c r="H83" s="614"/>
      <c r="I83" s="967"/>
      <c r="J83" s="970"/>
    </row>
    <row r="84" spans="1:10">
      <c r="A84" s="203"/>
      <c r="B84" s="213"/>
      <c r="C84" s="258"/>
      <c r="D84" s="611"/>
      <c r="E84" s="972"/>
      <c r="F84" s="972"/>
      <c r="G84" s="972"/>
      <c r="H84" s="615"/>
      <c r="I84" s="968"/>
      <c r="J84" s="970"/>
    </row>
    <row r="85" spans="1:10" ht="20.149999999999999" customHeight="1">
      <c r="A85" s="203"/>
      <c r="B85" s="213"/>
      <c r="C85" s="210" t="s">
        <v>26</v>
      </c>
      <c r="D85" s="255"/>
      <c r="E85" s="211"/>
      <c r="F85" s="211"/>
      <c r="G85" s="211"/>
      <c r="H85" s="256"/>
      <c r="I85" s="252"/>
    </row>
    <row r="86" spans="1:10">
      <c r="A86" s="203"/>
      <c r="B86" s="213"/>
      <c r="C86" s="214"/>
      <c r="D86" s="609"/>
      <c r="E86" s="973"/>
      <c r="F86" s="973"/>
      <c r="G86" s="973"/>
      <c r="H86" s="613"/>
      <c r="I86" s="966">
        <f>ROUNDDOWN((SUM(H86:H90)),0)</f>
        <v>0</v>
      </c>
      <c r="J86" s="969"/>
    </row>
    <row r="87" spans="1:10">
      <c r="A87" s="203"/>
      <c r="B87" s="213"/>
      <c r="C87" s="214"/>
      <c r="D87" s="610"/>
      <c r="E87" s="971"/>
      <c r="F87" s="971"/>
      <c r="G87" s="971"/>
      <c r="H87" s="614"/>
      <c r="I87" s="967"/>
      <c r="J87" s="970"/>
    </row>
    <row r="88" spans="1:10">
      <c r="A88" s="203"/>
      <c r="B88" s="213"/>
      <c r="C88" s="214"/>
      <c r="D88" s="610"/>
      <c r="E88" s="971"/>
      <c r="F88" s="971"/>
      <c r="G88" s="971"/>
      <c r="H88" s="614"/>
      <c r="I88" s="967"/>
      <c r="J88" s="970"/>
    </row>
    <row r="89" spans="1:10">
      <c r="A89" s="203"/>
      <c r="B89" s="213"/>
      <c r="C89" s="214"/>
      <c r="D89" s="610"/>
      <c r="E89" s="971"/>
      <c r="F89" s="971"/>
      <c r="G89" s="971"/>
      <c r="H89" s="614"/>
      <c r="I89" s="967"/>
      <c r="J89" s="970"/>
    </row>
    <row r="90" spans="1:10" ht="17" thickBot="1">
      <c r="A90" s="261"/>
      <c r="B90" s="262"/>
      <c r="C90" s="263"/>
      <c r="D90" s="616"/>
      <c r="E90" s="977"/>
      <c r="F90" s="977"/>
      <c r="G90" s="977"/>
      <c r="H90" s="617"/>
      <c r="I90" s="976"/>
      <c r="J90" s="970"/>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92">
    <mergeCell ref="D47:G47"/>
    <mergeCell ref="A19:D19"/>
    <mergeCell ref="E25:G25"/>
    <mergeCell ref="E24:G24"/>
    <mergeCell ref="E23:I23"/>
    <mergeCell ref="D46:E46"/>
    <mergeCell ref="F46:G46"/>
    <mergeCell ref="B3:C3"/>
    <mergeCell ref="E11:G11"/>
    <mergeCell ref="E12:G12"/>
    <mergeCell ref="E13:G13"/>
    <mergeCell ref="C9:D9"/>
    <mergeCell ref="I51:I56"/>
    <mergeCell ref="C51:C56"/>
    <mergeCell ref="E51:G51"/>
    <mergeCell ref="E52:G52"/>
    <mergeCell ref="E53:G53"/>
    <mergeCell ref="E54:G54"/>
    <mergeCell ref="E55:G55"/>
    <mergeCell ref="E56:G56"/>
    <mergeCell ref="I59:I62"/>
    <mergeCell ref="J59:J62"/>
    <mergeCell ref="E60:G60"/>
    <mergeCell ref="E61:G61"/>
    <mergeCell ref="E62:G62"/>
    <mergeCell ref="E59:G59"/>
    <mergeCell ref="I86:I90"/>
    <mergeCell ref="J86:J90"/>
    <mergeCell ref="E87:G87"/>
    <mergeCell ref="E88:G88"/>
    <mergeCell ref="E90:G90"/>
    <mergeCell ref="E86:G86"/>
    <mergeCell ref="E89:G89"/>
    <mergeCell ref="I81:I84"/>
    <mergeCell ref="J81:J84"/>
    <mergeCell ref="E82:G82"/>
    <mergeCell ref="E83:G83"/>
    <mergeCell ref="E84:G84"/>
    <mergeCell ref="E81:G81"/>
    <mergeCell ref="I75:I79"/>
    <mergeCell ref="J75:J80"/>
    <mergeCell ref="E76:G76"/>
    <mergeCell ref="E77:G77"/>
    <mergeCell ref="E78:G78"/>
    <mergeCell ref="E79:G79"/>
    <mergeCell ref="E80:G80"/>
    <mergeCell ref="E75:G75"/>
    <mergeCell ref="B68:B73"/>
    <mergeCell ref="E69:G69"/>
    <mergeCell ref="I69:I73"/>
    <mergeCell ref="J69:J73"/>
    <mergeCell ref="E70:G70"/>
    <mergeCell ref="E71:G71"/>
    <mergeCell ref="E72:G72"/>
    <mergeCell ref="E73:G73"/>
    <mergeCell ref="I64:I67"/>
    <mergeCell ref="J64:J67"/>
    <mergeCell ref="E65:G65"/>
    <mergeCell ref="E66:G66"/>
    <mergeCell ref="E67:G67"/>
    <mergeCell ref="E64:G64"/>
    <mergeCell ref="D48:G48"/>
    <mergeCell ref="D49:G49"/>
    <mergeCell ref="H22:I22"/>
    <mergeCell ref="I26:I27"/>
    <mergeCell ref="E22:G22"/>
    <mergeCell ref="E26:G26"/>
    <mergeCell ref="E28:G28"/>
    <mergeCell ref="E27:G27"/>
    <mergeCell ref="E29:G29"/>
    <mergeCell ref="H25:I25"/>
    <mergeCell ref="D44:D45"/>
    <mergeCell ref="F44:G44"/>
    <mergeCell ref="F45:G45"/>
    <mergeCell ref="C30:D30"/>
    <mergeCell ref="E30:G30"/>
    <mergeCell ref="H26:H27"/>
    <mergeCell ref="J44:N45"/>
    <mergeCell ref="J1:J2"/>
    <mergeCell ref="J32:J33"/>
    <mergeCell ref="H30:I30"/>
    <mergeCell ref="H21:I21"/>
    <mergeCell ref="H24:I24"/>
    <mergeCell ref="F3:I3"/>
    <mergeCell ref="E18:G18"/>
    <mergeCell ref="E14:G14"/>
    <mergeCell ref="E5:G5"/>
    <mergeCell ref="E6:G6"/>
    <mergeCell ref="E8:G8"/>
    <mergeCell ref="E10:G10"/>
    <mergeCell ref="E9:G9"/>
    <mergeCell ref="E7:G7"/>
  </mergeCells>
  <phoneticPr fontId="9"/>
  <conditionalFormatting sqref="D44">
    <cfRule type="expression" dxfId="148" priority="1" stopIfTrue="1">
      <formula>$H$5=TRUE</formula>
    </cfRule>
  </conditionalFormatting>
  <conditionalFormatting sqref="D44:F44 H44:H45 E45:F45">
    <cfRule type="expression" dxfId="147" priority="2" stopIfTrue="1">
      <formula>$E$22="○"</formula>
    </cfRule>
  </conditionalFormatting>
  <conditionalFormatting sqref="E22:I23 E24:H25 E26:I29 D32:G43 D46 F46 H48">
    <cfRule type="expression" dxfId="146" priority="6" stopIfTrue="1">
      <formula>$E$22="○"</formula>
    </cfRule>
  </conditionalFormatting>
  <dataValidations count="10">
    <dataValidation imeMode="halfAlpha" allowBlank="1" showInputMessage="1" showErrorMessage="1" sqref="I91:I65523 I18:I20" xr:uid="{00000000-0002-0000-0900-000000000000}"/>
    <dataValidation type="custom" allowBlank="1" showInputMessage="1" showErrorMessage="1" errorTitle="複数会場" error="複数会場の場合は別紙にご記入ください。" sqref="F32:F43" xr:uid="{00000000-0002-0000-0900-000001000000}">
      <formula1>#REF!="一会場"</formula1>
    </dataValidation>
    <dataValidation type="whole" operator="greaterThanOrEqual" allowBlank="1" showInputMessage="1" showErrorMessage="1" sqref="H64:H90 H59:H62" xr:uid="{00000000-0002-0000-0900-000002000000}">
      <formula1>0</formula1>
    </dataValidation>
    <dataValidation type="list" allowBlank="1" showInputMessage="1" showErrorMessage="1" sqref="E22:G22" xr:uid="{00000000-0002-0000-0900-000003000000}">
      <formula1>"○"</formula1>
    </dataValidation>
    <dataValidation type="custom" allowBlank="1" showInputMessage="1" showErrorMessage="1" errorTitle="複数会場" error="複数会場の場合は別紙にご記入ください。" sqref="E27" xr:uid="{00000000-0002-0000-0900-000004000000}">
      <formula1>$E$21="一会場"</formula1>
    </dataValidation>
    <dataValidation type="whole" operator="lessThanOrEqual" allowBlank="1" showInputMessage="1" showErrorMessage="1" errorTitle="割引額について" error="割引額はマイナスで御記入ください。" sqref="H48" xr:uid="{00000000-0002-0000-0900-000005000000}">
      <formula1>0</formula1>
    </dataValidation>
    <dataValidation type="custom" allowBlank="1" showInputMessage="1" showErrorMessage="1" errorTitle="入場料収入は別紙に記載" error="入場料収入を別紙に記載する際はこちらへの入力をお控えください。" sqref="E44:F45 G32:G43 H45 D44 D32:D43 E33:E43 E32" xr:uid="{00000000-0002-0000-0900-000006000000}">
      <formula1>$E$22=""</formula1>
    </dataValidation>
    <dataValidation allowBlank="1" showInputMessage="1" showErrorMessage="1" prompt="会場の席数に関する備考欄" sqref="H24:I24" xr:uid="{00000000-0002-0000-0900-000007000000}"/>
    <dataValidation imeMode="off" allowBlank="1" showInputMessage="1" showErrorMessage="1" sqref="H44" xr:uid="{89CBDB2C-A4A3-4B3C-A622-FA17DBBA806A}"/>
    <dataValidation imeMode="hiragana" allowBlank="1" showInputMessage="1" showErrorMessage="1" sqref="D44 H44" xr:uid="{6381008E-B3EB-4159-B787-FDF6498FF282}"/>
  </dataValidations>
  <printOptions horizontalCentered="1"/>
  <pageMargins left="0.78740157480314965" right="0.78740157480314965" top="0.59055118110236227" bottom="0.78740157480314965" header="0.59055118110236227" footer="0"/>
  <pageSetup paperSize="9" scale="48" orientation="portrait" r:id="rId2"/>
  <headerFooter scaleWithDoc="0">
    <oddFooter xml:space="preserve">&amp;R&amp;"ＭＳ ゴシック,標準"&amp;12整理番号：（事務局記入欄）
</oddFooter>
  </headerFooter>
  <rowBreaks count="2" manualBreakCount="2">
    <brk id="45" max="8" man="1"/>
    <brk id="73" max="8" man="1"/>
  </rowBreaks>
  <colBreaks count="1" manualBreakCount="1">
    <brk id="5" max="89" man="1"/>
  </colBreaks>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S457"/>
  <sheetViews>
    <sheetView view="pageBreakPreview" zoomScale="75" zoomScaleNormal="80" zoomScaleSheetLayoutView="75" workbookViewId="0">
      <selection activeCell="L19" sqref="L19"/>
    </sheetView>
  </sheetViews>
  <sheetFormatPr defaultColWidth="9" defaultRowHeight="20.149999999999999" customHeight="1"/>
  <cols>
    <col min="1" max="1" width="10.58203125" style="26" customWidth="1"/>
    <col min="2" max="2" width="7.58203125" style="26" customWidth="1"/>
    <col min="3" max="3" width="6.58203125" style="26" customWidth="1"/>
    <col min="4" max="4" width="10.58203125" style="356" customWidth="1"/>
    <col min="5" max="5" width="4.58203125" style="26" customWidth="1"/>
    <col min="6" max="6" width="10.58203125" style="26" customWidth="1"/>
    <col min="7" max="7" width="14.58203125" style="26" customWidth="1"/>
    <col min="8" max="8" width="3.58203125" style="26" customWidth="1"/>
    <col min="9" max="9" width="10.58203125" style="26" customWidth="1"/>
    <col min="10" max="10" width="7.58203125" style="26" customWidth="1"/>
    <col min="11" max="11" width="6.58203125" style="26" customWidth="1"/>
    <col min="12" max="12" width="10.58203125" style="356" customWidth="1"/>
    <col min="13" max="13" width="4.58203125" style="26" customWidth="1"/>
    <col min="14" max="14" width="10.58203125" style="26" customWidth="1"/>
    <col min="15" max="15" width="12.58203125" style="26" customWidth="1"/>
    <col min="16" max="16" width="64.33203125" style="26" customWidth="1"/>
    <col min="17" max="16384" width="9" style="27"/>
  </cols>
  <sheetData>
    <row r="1" spans="1:19" ht="40" customHeight="1">
      <c r="A1" s="116" t="s">
        <v>12</v>
      </c>
      <c r="B1" s="25"/>
      <c r="C1" s="25"/>
      <c r="D1" s="348"/>
      <c r="E1" s="25"/>
      <c r="F1" s="25"/>
      <c r="G1" s="25"/>
      <c r="J1" s="1058"/>
      <c r="K1" s="1058"/>
      <c r="L1" s="1058"/>
      <c r="M1" s="1058"/>
      <c r="N1" s="1058"/>
      <c r="O1" s="1058"/>
      <c r="P1" s="1059" t="s">
        <v>483</v>
      </c>
    </row>
    <row r="2" spans="1:19" s="61" customFormat="1" ht="20.149999999999999" customHeight="1">
      <c r="A2" s="60"/>
      <c r="B2" s="60"/>
      <c r="C2" s="60"/>
      <c r="D2" s="349"/>
      <c r="E2" s="60"/>
      <c r="F2" s="60"/>
      <c r="G2" s="60"/>
      <c r="H2" s="60"/>
      <c r="I2" s="60"/>
      <c r="J2" s="60"/>
      <c r="K2" s="60"/>
      <c r="L2" s="349"/>
      <c r="M2" s="60"/>
      <c r="N2" s="60"/>
      <c r="O2" s="60"/>
      <c r="P2" s="1059"/>
    </row>
    <row r="3" spans="1:19" s="66" customFormat="1" ht="20.149999999999999" customHeight="1">
      <c r="A3" s="1067" t="s">
        <v>135</v>
      </c>
      <c r="B3" s="1068"/>
      <c r="C3" s="1068"/>
      <c r="D3" s="1068"/>
      <c r="E3" s="1121">
        <f ca="1">SUMIF($A$8:$O$1069,"合計",OFFSET($A$8:$O$1069,0,6))</f>
        <v>0</v>
      </c>
      <c r="F3" s="1121"/>
      <c r="G3" s="1122"/>
      <c r="H3" s="62"/>
      <c r="I3" s="60"/>
      <c r="J3" s="60"/>
      <c r="K3" s="60"/>
      <c r="L3" s="349"/>
      <c r="M3" s="60"/>
      <c r="N3" s="63"/>
      <c r="O3" s="64"/>
      <c r="P3" s="65"/>
    </row>
    <row r="4" spans="1:19" s="66" customFormat="1" ht="20.149999999999999" customHeight="1">
      <c r="A4" s="1069" t="s">
        <v>121</v>
      </c>
      <c r="B4" s="1070"/>
      <c r="C4" s="1115">
        <f ca="1">SUMIF($A$8:$O$1069,"公演回数",OFFSET($A$8:$O$1069,0,2))</f>
        <v>0</v>
      </c>
      <c r="D4" s="1116"/>
      <c r="E4" s="1117" t="s">
        <v>132</v>
      </c>
      <c r="F4" s="1118"/>
      <c r="G4" s="494">
        <f ca="1">SUMIF($A$8:$O$1069,"使用席数×公演回数(a)",OFFSET($A$8:$O$1069,0,2))</f>
        <v>0</v>
      </c>
      <c r="H4" s="67"/>
      <c r="I4" s="60"/>
      <c r="J4" s="60"/>
      <c r="K4" s="60"/>
      <c r="L4" s="349"/>
      <c r="M4" s="60"/>
      <c r="N4" s="63"/>
      <c r="O4" s="64"/>
      <c r="P4" s="915" t="s">
        <v>374</v>
      </c>
    </row>
    <row r="5" spans="1:19" s="66" customFormat="1" ht="20.149999999999999" customHeight="1">
      <c r="A5" s="1067" t="s">
        <v>131</v>
      </c>
      <c r="B5" s="1068"/>
      <c r="C5" s="1119">
        <f ca="1">SUMIF($A$8:$O$1069,"販売枚数(b)",OFFSET($A$8:$O$1069,0,2))</f>
        <v>0</v>
      </c>
      <c r="D5" s="1120"/>
      <c r="E5" s="1066" t="s">
        <v>133</v>
      </c>
      <c r="F5" s="1068"/>
      <c r="G5" s="68" t="str">
        <f ca="1">IFERROR(C5/G4,"")</f>
        <v/>
      </c>
      <c r="H5" s="69"/>
      <c r="I5" s="60"/>
      <c r="J5" s="60"/>
      <c r="K5" s="60"/>
      <c r="L5" s="349"/>
      <c r="M5" s="60"/>
      <c r="N5" s="63"/>
      <c r="O5" s="64"/>
      <c r="P5" s="915"/>
    </row>
    <row r="6" spans="1:19" s="66" customFormat="1" ht="20.149999999999999" customHeight="1">
      <c r="A6" s="1123" t="s">
        <v>130</v>
      </c>
      <c r="B6" s="1124"/>
      <c r="C6" s="1125">
        <f ca="1">SUMIF($A$8:$O$1069,"総入場者数(c)",OFFSET($A$8:$O$1069,0,2))</f>
        <v>0</v>
      </c>
      <c r="D6" s="1126"/>
      <c r="E6" s="1127" t="s">
        <v>134</v>
      </c>
      <c r="F6" s="1124"/>
      <c r="G6" s="70" t="str">
        <f ca="1">IFERROR(C6/G4,"")</f>
        <v/>
      </c>
      <c r="H6" s="69"/>
      <c r="I6" s="60"/>
      <c r="J6" s="60"/>
      <c r="K6" s="60"/>
      <c r="L6" s="349"/>
      <c r="M6" s="60"/>
      <c r="N6" s="60"/>
      <c r="O6" s="60"/>
      <c r="P6" s="222" t="s">
        <v>375</v>
      </c>
    </row>
    <row r="7" spans="1:19" s="66" customFormat="1" ht="20.149999999999999" customHeight="1">
      <c r="A7" s="65"/>
      <c r="B7" s="65"/>
      <c r="C7" s="65"/>
      <c r="D7" s="350"/>
      <c r="E7" s="65"/>
      <c r="F7" s="65"/>
      <c r="G7" s="65">
        <v>1</v>
      </c>
      <c r="H7" s="71"/>
      <c r="I7" s="60"/>
      <c r="J7" s="60"/>
      <c r="K7" s="60"/>
      <c r="L7" s="349"/>
      <c r="M7" s="60"/>
      <c r="N7" s="63"/>
      <c r="O7" s="64">
        <v>2</v>
      </c>
      <c r="P7" s="65"/>
    </row>
    <row r="8" spans="1:19" s="66" customFormat="1" ht="20.149999999999999" customHeight="1">
      <c r="A8" s="1032" t="s">
        <v>119</v>
      </c>
      <c r="B8" s="1033"/>
      <c r="C8" s="1047" t="str">
        <f>IF(総表!$C30="","",TEXT(総表!$C30,"yyyy/mm/dd")&amp;総表!$D30&amp;TEXT(総表!$E30,"yyyy/mm/dd"))</f>
        <v/>
      </c>
      <c r="D8" s="1048"/>
      <c r="E8" s="1048"/>
      <c r="F8" s="1048"/>
      <c r="G8" s="1049"/>
      <c r="H8" s="71"/>
      <c r="I8" s="1032" t="s">
        <v>119</v>
      </c>
      <c r="J8" s="1033"/>
      <c r="K8" s="1047" t="str">
        <f>IF(総表!$C31="","",TEXT(総表!$C31,"yyyy/mm/dd")&amp;総表!$D31&amp;TEXT(総表!$E31,"yyyy/mm/dd"))</f>
        <v/>
      </c>
      <c r="L8" s="1048"/>
      <c r="M8" s="1048"/>
      <c r="N8" s="1048"/>
      <c r="O8" s="1049"/>
      <c r="P8" s="485"/>
      <c r="Q8" s="17"/>
      <c r="R8" s="485"/>
      <c r="S8" s="17"/>
    </row>
    <row r="9" spans="1:19" s="66" customFormat="1" ht="20.149999999999999" customHeight="1">
      <c r="A9" s="1025" t="s">
        <v>27</v>
      </c>
      <c r="B9" s="1026"/>
      <c r="C9" s="1041" t="str">
        <f>IF(総表!$F30="","",総表!$F30)</f>
        <v/>
      </c>
      <c r="D9" s="1042"/>
      <c r="E9" s="1042"/>
      <c r="F9" s="1042"/>
      <c r="G9" s="1043"/>
      <c r="H9" s="71"/>
      <c r="I9" s="1025" t="s">
        <v>27</v>
      </c>
      <c r="J9" s="1026"/>
      <c r="K9" s="1041" t="str">
        <f>IF(総表!$F31="","",総表!$F31)</f>
        <v/>
      </c>
      <c r="L9" s="1042"/>
      <c r="M9" s="1042"/>
      <c r="N9" s="1042"/>
      <c r="O9" s="1043"/>
      <c r="P9" s="216" t="s">
        <v>101</v>
      </c>
      <c r="Q9" s="17"/>
      <c r="R9" s="216"/>
      <c r="S9" s="17"/>
    </row>
    <row r="10" spans="1:19" s="66" customFormat="1" ht="20.149999999999999" customHeight="1">
      <c r="A10" s="1023" t="s">
        <v>124</v>
      </c>
      <c r="B10" s="1024"/>
      <c r="C10" s="1074"/>
      <c r="D10" s="1075"/>
      <c r="E10" s="1062"/>
      <c r="F10" s="1063"/>
      <c r="G10" s="1064"/>
      <c r="H10" s="71"/>
      <c r="I10" s="1023" t="s">
        <v>124</v>
      </c>
      <c r="J10" s="1024"/>
      <c r="K10" s="1074"/>
      <c r="L10" s="1075"/>
      <c r="M10" s="1062"/>
      <c r="N10" s="1063"/>
      <c r="O10" s="1064"/>
      <c r="P10" s="218" t="s">
        <v>474</v>
      </c>
      <c r="Q10" s="17"/>
      <c r="R10" s="218"/>
      <c r="S10" s="17"/>
    </row>
    <row r="11" spans="1:19" s="66" customFormat="1" ht="20.149999999999999" customHeight="1">
      <c r="A11" s="1038" t="s">
        <v>484</v>
      </c>
      <c r="B11" s="1040" t="s">
        <v>485</v>
      </c>
      <c r="C11" s="1030"/>
      <c r="D11" s="1031"/>
      <c r="E11" s="1020"/>
      <c r="F11" s="1021" t="s">
        <v>160</v>
      </c>
      <c r="G11" s="1022"/>
      <c r="H11" s="65"/>
      <c r="I11" s="1038" t="s">
        <v>484</v>
      </c>
      <c r="J11" s="1040" t="s">
        <v>485</v>
      </c>
      <c r="K11" s="1030"/>
      <c r="L11" s="1031"/>
      <c r="M11" s="1020"/>
      <c r="N11" s="1021" t="s">
        <v>160</v>
      </c>
      <c r="O11" s="1022"/>
      <c r="P11" s="218" t="s">
        <v>475</v>
      </c>
      <c r="Q11" s="17"/>
      <c r="R11" s="218"/>
      <c r="S11" s="17"/>
    </row>
    <row r="12" spans="1:19" s="66" customFormat="1" ht="20.149999999999999" customHeight="1">
      <c r="A12" s="1032" t="s">
        <v>136</v>
      </c>
      <c r="B12" s="1033"/>
      <c r="C12" s="1035">
        <f>C10-C11</f>
        <v>0</v>
      </c>
      <c r="D12" s="1060"/>
      <c r="E12" s="1036" t="s">
        <v>137</v>
      </c>
      <c r="F12" s="1037"/>
      <c r="G12" s="72" t="str">
        <f>IF(C12*C13=0,"",C12*C13)</f>
        <v/>
      </c>
      <c r="H12" s="71"/>
      <c r="I12" s="1032" t="s">
        <v>136</v>
      </c>
      <c r="J12" s="1033"/>
      <c r="K12" s="1035">
        <f>K10-K11</f>
        <v>0</v>
      </c>
      <c r="L12" s="1060"/>
      <c r="M12" s="1036" t="s">
        <v>137</v>
      </c>
      <c r="N12" s="1037"/>
      <c r="O12" s="72" t="str">
        <f>IF(K12*K13=0,"",K12*K13)</f>
        <v/>
      </c>
      <c r="P12" s="218" t="s">
        <v>476</v>
      </c>
      <c r="Q12" s="17"/>
      <c r="R12" s="218"/>
      <c r="S12" s="17"/>
    </row>
    <row r="13" spans="1:19" s="66" customFormat="1" ht="20.149999999999999" customHeight="1">
      <c r="A13" s="1023" t="s">
        <v>120</v>
      </c>
      <c r="B13" s="1024"/>
      <c r="C13" s="1053">
        <f>個表!J23</f>
        <v>0</v>
      </c>
      <c r="D13" s="1061"/>
      <c r="E13" s="73"/>
      <c r="F13" s="74"/>
      <c r="G13" s="75"/>
      <c r="H13" s="71"/>
      <c r="I13" s="1023" t="s">
        <v>120</v>
      </c>
      <c r="J13" s="1024"/>
      <c r="K13" s="1053">
        <f>個表!J24</f>
        <v>0</v>
      </c>
      <c r="L13" s="1061"/>
      <c r="M13" s="73"/>
      <c r="N13" s="74"/>
      <c r="O13" s="75"/>
      <c r="P13" s="218" t="s">
        <v>477</v>
      </c>
      <c r="Q13" s="17"/>
      <c r="R13" s="218"/>
      <c r="S13" s="17"/>
    </row>
    <row r="14" spans="1:19" s="66" customFormat="1" ht="20.149999999999999" customHeight="1">
      <c r="A14" s="1038" t="s">
        <v>125</v>
      </c>
      <c r="B14" s="1040"/>
      <c r="C14" s="1094" t="str">
        <f>IF(G12="","",SUM(F18:F27))</f>
        <v/>
      </c>
      <c r="D14" s="1095"/>
      <c r="E14" s="1128" t="s">
        <v>127</v>
      </c>
      <c r="F14" s="1129"/>
      <c r="G14" s="76" t="str">
        <f>IF(G12="","",C14/G12)</f>
        <v/>
      </c>
      <c r="H14" s="71"/>
      <c r="I14" s="1038" t="s">
        <v>125</v>
      </c>
      <c r="J14" s="1040"/>
      <c r="K14" s="1094" t="str">
        <f>IF(O12="","",SUM(N18:N27))</f>
        <v/>
      </c>
      <c r="L14" s="1095"/>
      <c r="M14" s="1056" t="s">
        <v>127</v>
      </c>
      <c r="N14" s="1057"/>
      <c r="O14" s="76" t="str">
        <f>IF(O12="","",K14/O12)</f>
        <v/>
      </c>
      <c r="P14" s="222"/>
      <c r="Q14" s="17"/>
      <c r="R14" s="222"/>
      <c r="S14" s="17"/>
    </row>
    <row r="15" spans="1:19" s="66" customFormat="1" ht="20.149999999999999" customHeight="1">
      <c r="A15" s="1038" t="s">
        <v>126</v>
      </c>
      <c r="B15" s="1040"/>
      <c r="C15" s="1094" t="str">
        <f>IF(G12="","",SUM(F18:F27)+F30)</f>
        <v/>
      </c>
      <c r="D15" s="1095"/>
      <c r="E15" s="1054" t="s">
        <v>128</v>
      </c>
      <c r="F15" s="1055"/>
      <c r="G15" s="77" t="str">
        <f>IF(G12="","",C15/G12)</f>
        <v/>
      </c>
      <c r="H15" s="71"/>
      <c r="I15" s="1038" t="s">
        <v>126</v>
      </c>
      <c r="J15" s="1040"/>
      <c r="K15" s="1094" t="str">
        <f>IF(O12="","",SUM(N18:N27)+N30)</f>
        <v/>
      </c>
      <c r="L15" s="1095"/>
      <c r="M15" s="1054" t="s">
        <v>128</v>
      </c>
      <c r="N15" s="1055"/>
      <c r="O15" s="77" t="str">
        <f>IF(O12="","",K15/O12)</f>
        <v/>
      </c>
      <c r="P15" s="222"/>
      <c r="Q15" s="17"/>
      <c r="R15" s="222"/>
      <c r="S15" s="17"/>
    </row>
    <row r="16" spans="1:19" s="66" customFormat="1" ht="20.149999999999999" customHeight="1">
      <c r="A16" s="1038" t="s">
        <v>215</v>
      </c>
      <c r="B16" s="1039"/>
      <c r="C16" s="1039"/>
      <c r="D16" s="1039"/>
      <c r="E16" s="1039"/>
      <c r="F16" s="1039"/>
      <c r="G16" s="1093"/>
      <c r="H16" s="71"/>
      <c r="I16" s="1038" t="s">
        <v>215</v>
      </c>
      <c r="J16" s="1039"/>
      <c r="K16" s="1039"/>
      <c r="L16" s="1039"/>
      <c r="M16" s="1039"/>
      <c r="N16" s="1039"/>
      <c r="O16" s="1130"/>
      <c r="P16" s="1133" t="s">
        <v>479</v>
      </c>
      <c r="Q16" s="17"/>
      <c r="R16" s="226"/>
      <c r="S16" s="17"/>
    </row>
    <row r="17" spans="1:19" s="66" customFormat="1" ht="20.149999999999999" customHeight="1">
      <c r="A17" s="1038" t="s">
        <v>39</v>
      </c>
      <c r="B17" s="1039"/>
      <c r="C17" s="1040"/>
      <c r="D17" s="351" t="s">
        <v>366</v>
      </c>
      <c r="E17" s="78" t="s">
        <v>28</v>
      </c>
      <c r="F17" s="78" t="s">
        <v>29</v>
      </c>
      <c r="G17" s="79" t="s">
        <v>30</v>
      </c>
      <c r="H17" s="71"/>
      <c r="I17" s="1038" t="s">
        <v>39</v>
      </c>
      <c r="J17" s="1039"/>
      <c r="K17" s="1040"/>
      <c r="L17" s="351" t="s">
        <v>366</v>
      </c>
      <c r="M17" s="78" t="s">
        <v>28</v>
      </c>
      <c r="N17" s="78" t="s">
        <v>29</v>
      </c>
      <c r="O17" s="79" t="s">
        <v>30</v>
      </c>
      <c r="P17" s="1133"/>
      <c r="Q17" s="17"/>
      <c r="R17" s="218"/>
      <c r="S17" s="17"/>
    </row>
    <row r="18" spans="1:19" s="66" customFormat="1" ht="20.149999999999999" customHeight="1">
      <c r="A18" s="1044"/>
      <c r="B18" s="1045"/>
      <c r="C18" s="1046"/>
      <c r="D18" s="352"/>
      <c r="E18" s="80" t="s">
        <v>28</v>
      </c>
      <c r="F18" s="81"/>
      <c r="G18" s="82">
        <f>D18*F18</f>
        <v>0</v>
      </c>
      <c r="H18" s="71"/>
      <c r="I18" s="1044"/>
      <c r="J18" s="1045"/>
      <c r="K18" s="1046"/>
      <c r="L18" s="352"/>
      <c r="M18" s="80" t="s">
        <v>28</v>
      </c>
      <c r="N18" s="81"/>
      <c r="O18" s="82">
        <f>L18*N18</f>
        <v>0</v>
      </c>
      <c r="P18" s="218" t="s">
        <v>478</v>
      </c>
      <c r="Q18" s="17"/>
      <c r="R18" s="914"/>
      <c r="S18" s="17"/>
    </row>
    <row r="19" spans="1:19" s="66" customFormat="1" ht="20.149999999999999" customHeight="1">
      <c r="A19" s="1027"/>
      <c r="B19" s="1028"/>
      <c r="C19" s="1029"/>
      <c r="D19" s="353"/>
      <c r="E19" s="84" t="s">
        <v>28</v>
      </c>
      <c r="F19" s="83"/>
      <c r="G19" s="85">
        <f t="shared" ref="G19:G27" si="0">D19*F19</f>
        <v>0</v>
      </c>
      <c r="H19" s="71"/>
      <c r="I19" s="1027"/>
      <c r="J19" s="1028"/>
      <c r="K19" s="1029"/>
      <c r="L19" s="353"/>
      <c r="M19" s="84" t="s">
        <v>28</v>
      </c>
      <c r="N19" s="83"/>
      <c r="O19" s="85">
        <f t="shared" ref="O19:O27" si="1">L19*N19</f>
        <v>0</v>
      </c>
      <c r="P19" s="218" t="s">
        <v>480</v>
      </c>
      <c r="Q19" s="17"/>
      <c r="R19" s="914"/>
      <c r="S19" s="17"/>
    </row>
    <row r="20" spans="1:19" s="66" customFormat="1" ht="20.149999999999999" customHeight="1">
      <c r="A20" s="1027"/>
      <c r="B20" s="1028"/>
      <c r="C20" s="1029"/>
      <c r="D20" s="353"/>
      <c r="E20" s="84" t="s">
        <v>28</v>
      </c>
      <c r="F20" s="83"/>
      <c r="G20" s="85">
        <f t="shared" si="0"/>
        <v>0</v>
      </c>
      <c r="H20" s="71"/>
      <c r="I20" s="1027"/>
      <c r="J20" s="1028"/>
      <c r="K20" s="1029"/>
      <c r="L20" s="353"/>
      <c r="M20" s="84" t="s">
        <v>28</v>
      </c>
      <c r="N20" s="83"/>
      <c r="O20" s="85">
        <f t="shared" si="1"/>
        <v>0</v>
      </c>
      <c r="P20" s="218" t="s">
        <v>38</v>
      </c>
      <c r="Q20" s="17"/>
      <c r="R20" s="218"/>
      <c r="S20" s="17"/>
    </row>
    <row r="21" spans="1:19" s="66" customFormat="1" ht="20.149999999999999" customHeight="1">
      <c r="A21" s="1027"/>
      <c r="B21" s="1028"/>
      <c r="C21" s="1029"/>
      <c r="D21" s="353"/>
      <c r="E21" s="84" t="s">
        <v>28</v>
      </c>
      <c r="F21" s="83"/>
      <c r="G21" s="85">
        <f t="shared" si="0"/>
        <v>0</v>
      </c>
      <c r="H21" s="71"/>
      <c r="I21" s="1027"/>
      <c r="J21" s="1028"/>
      <c r="K21" s="1029"/>
      <c r="L21" s="353"/>
      <c r="M21" s="84" t="s">
        <v>28</v>
      </c>
      <c r="N21" s="83"/>
      <c r="O21" s="85">
        <f t="shared" si="1"/>
        <v>0</v>
      </c>
      <c r="P21" s="216"/>
      <c r="Q21" s="17"/>
      <c r="R21" s="218"/>
      <c r="S21" s="17"/>
    </row>
    <row r="22" spans="1:19" s="66" customFormat="1" ht="20.149999999999999" customHeight="1">
      <c r="A22" s="1027"/>
      <c r="B22" s="1028"/>
      <c r="C22" s="1029"/>
      <c r="D22" s="353"/>
      <c r="E22" s="84" t="s">
        <v>28</v>
      </c>
      <c r="F22" s="83"/>
      <c r="G22" s="85">
        <f t="shared" si="0"/>
        <v>0</v>
      </c>
      <c r="H22" s="71"/>
      <c r="I22" s="1027"/>
      <c r="J22" s="1028"/>
      <c r="K22" s="1029"/>
      <c r="L22" s="353"/>
      <c r="M22" s="84" t="s">
        <v>28</v>
      </c>
      <c r="N22" s="83"/>
      <c r="O22" s="85">
        <f t="shared" si="1"/>
        <v>0</v>
      </c>
      <c r="P22" s="486" t="s">
        <v>481</v>
      </c>
      <c r="Q22" s="17"/>
      <c r="R22" s="218"/>
      <c r="S22" s="17"/>
    </row>
    <row r="23" spans="1:19" s="66" customFormat="1" ht="20.149999999999999" customHeight="1">
      <c r="A23" s="1027"/>
      <c r="B23" s="1028"/>
      <c r="C23" s="1029"/>
      <c r="D23" s="353"/>
      <c r="E23" s="84" t="s">
        <v>28</v>
      </c>
      <c r="F23" s="83"/>
      <c r="G23" s="85">
        <f t="shared" si="0"/>
        <v>0</v>
      </c>
      <c r="H23" s="71"/>
      <c r="I23" s="1027"/>
      <c r="J23" s="1028"/>
      <c r="K23" s="1029"/>
      <c r="L23" s="353"/>
      <c r="M23" s="84" t="s">
        <v>28</v>
      </c>
      <c r="N23" s="83"/>
      <c r="O23" s="85">
        <f t="shared" si="1"/>
        <v>0</v>
      </c>
      <c r="P23" s="487" t="s">
        <v>380</v>
      </c>
      <c r="Q23" s="17"/>
      <c r="R23" s="216"/>
      <c r="S23" s="17"/>
    </row>
    <row r="24" spans="1:19" s="66" customFormat="1" ht="20.149999999999999" customHeight="1">
      <c r="A24" s="1027"/>
      <c r="B24" s="1028"/>
      <c r="C24" s="1029"/>
      <c r="D24" s="353"/>
      <c r="E24" s="84" t="s">
        <v>28</v>
      </c>
      <c r="F24" s="83"/>
      <c r="G24" s="85">
        <f t="shared" si="0"/>
        <v>0</v>
      </c>
      <c r="H24" s="71"/>
      <c r="I24" s="1027"/>
      <c r="J24" s="1028"/>
      <c r="K24" s="1029"/>
      <c r="L24" s="353"/>
      <c r="M24" s="84" t="s">
        <v>28</v>
      </c>
      <c r="N24" s="83"/>
      <c r="O24" s="85">
        <f t="shared" si="1"/>
        <v>0</v>
      </c>
      <c r="P24" s="487" t="s">
        <v>381</v>
      </c>
      <c r="Q24" s="17"/>
      <c r="R24" s="486"/>
      <c r="S24" s="17"/>
    </row>
    <row r="25" spans="1:19" s="66" customFormat="1" ht="20.149999999999999" customHeight="1">
      <c r="A25" s="1027"/>
      <c r="B25" s="1028"/>
      <c r="C25" s="1029"/>
      <c r="D25" s="353"/>
      <c r="E25" s="84" t="s">
        <v>28</v>
      </c>
      <c r="F25" s="83"/>
      <c r="G25" s="85">
        <f t="shared" si="0"/>
        <v>0</v>
      </c>
      <c r="H25" s="71"/>
      <c r="I25" s="1027"/>
      <c r="J25" s="1028"/>
      <c r="K25" s="1029"/>
      <c r="L25" s="353"/>
      <c r="M25" s="84" t="s">
        <v>28</v>
      </c>
      <c r="N25" s="83"/>
      <c r="O25" s="85">
        <f t="shared" si="1"/>
        <v>0</v>
      </c>
      <c r="P25" s="487" t="s">
        <v>382</v>
      </c>
      <c r="Q25" s="17"/>
      <c r="R25" s="487"/>
      <c r="S25" s="17"/>
    </row>
    <row r="26" spans="1:19" s="66" customFormat="1" ht="20.149999999999999" customHeight="1">
      <c r="A26" s="1027"/>
      <c r="B26" s="1028"/>
      <c r="C26" s="1029"/>
      <c r="D26" s="353"/>
      <c r="E26" s="84" t="s">
        <v>28</v>
      </c>
      <c r="F26" s="83"/>
      <c r="G26" s="85">
        <f t="shared" si="0"/>
        <v>0</v>
      </c>
      <c r="H26" s="71"/>
      <c r="I26" s="1027"/>
      <c r="J26" s="1028"/>
      <c r="K26" s="1029"/>
      <c r="L26" s="353"/>
      <c r="M26" s="84" t="s">
        <v>28</v>
      </c>
      <c r="N26" s="83"/>
      <c r="O26" s="85">
        <f t="shared" si="1"/>
        <v>0</v>
      </c>
      <c r="P26" s="487"/>
      <c r="Q26" s="17"/>
      <c r="R26" s="487"/>
      <c r="S26" s="17"/>
    </row>
    <row r="27" spans="1:19" s="66" customFormat="1" ht="20.149999999999999" customHeight="1">
      <c r="A27" s="1027"/>
      <c r="B27" s="1028"/>
      <c r="C27" s="1029"/>
      <c r="D27" s="353"/>
      <c r="E27" s="84" t="s">
        <v>28</v>
      </c>
      <c r="F27" s="83"/>
      <c r="G27" s="85">
        <f t="shared" si="0"/>
        <v>0</v>
      </c>
      <c r="H27" s="71"/>
      <c r="I27" s="1027"/>
      <c r="J27" s="1028"/>
      <c r="K27" s="1029"/>
      <c r="L27" s="353"/>
      <c r="M27" s="84" t="s">
        <v>28</v>
      </c>
      <c r="N27" s="83"/>
      <c r="O27" s="85">
        <f t="shared" si="1"/>
        <v>0</v>
      </c>
      <c r="P27" s="487"/>
      <c r="Q27" s="17"/>
      <c r="R27" s="487"/>
      <c r="S27" s="17"/>
    </row>
    <row r="28" spans="1:19" s="66" customFormat="1" ht="20" customHeight="1">
      <c r="A28" s="1076" t="s">
        <v>579</v>
      </c>
      <c r="B28" s="1077"/>
      <c r="C28" s="1078"/>
      <c r="D28" s="496" t="s">
        <v>532</v>
      </c>
      <c r="E28" s="1082" t="s">
        <v>533</v>
      </c>
      <c r="F28" s="1083"/>
      <c r="G28" s="497" t="s">
        <v>534</v>
      </c>
      <c r="H28" s="71"/>
      <c r="I28" s="1076" t="s">
        <v>579</v>
      </c>
      <c r="J28" s="1077"/>
      <c r="K28" s="1078"/>
      <c r="L28" s="496" t="s">
        <v>532</v>
      </c>
      <c r="M28" s="1082" t="s">
        <v>533</v>
      </c>
      <c r="N28" s="1083"/>
      <c r="O28" s="498" t="s">
        <v>534</v>
      </c>
      <c r="P28" s="1134" t="s">
        <v>536</v>
      </c>
      <c r="Q28" s="1133"/>
      <c r="R28" s="218"/>
      <c r="S28" s="17"/>
    </row>
    <row r="29" spans="1:19" s="514" customFormat="1" ht="20.149999999999999" customHeight="1">
      <c r="A29" s="1079"/>
      <c r="B29" s="1080"/>
      <c r="C29" s="1081"/>
      <c r="D29" s="515"/>
      <c r="E29" s="1113"/>
      <c r="F29" s="1114"/>
      <c r="G29" s="516"/>
      <c r="H29" s="63"/>
      <c r="I29" s="1079"/>
      <c r="J29" s="1080"/>
      <c r="K29" s="1081"/>
      <c r="L29" s="515"/>
      <c r="M29" s="1113"/>
      <c r="N29" s="1114"/>
      <c r="O29" s="516"/>
      <c r="P29" s="1134"/>
      <c r="Q29" s="1133"/>
      <c r="R29" s="517"/>
      <c r="S29" s="518"/>
    </row>
    <row r="30" spans="1:19" s="66" customFormat="1" ht="20.149999999999999" customHeight="1">
      <c r="A30" s="1023" t="s">
        <v>129</v>
      </c>
      <c r="B30" s="1050"/>
      <c r="C30" s="1050"/>
      <c r="D30" s="1065"/>
      <c r="E30" s="1066"/>
      <c r="F30" s="86"/>
      <c r="G30" s="87">
        <v>0</v>
      </c>
      <c r="H30" s="71"/>
      <c r="I30" s="1023" t="s">
        <v>129</v>
      </c>
      <c r="J30" s="1050"/>
      <c r="K30" s="1050"/>
      <c r="L30" s="558"/>
      <c r="M30" s="559"/>
      <c r="N30" s="86"/>
      <c r="O30" s="87">
        <v>0</v>
      </c>
      <c r="P30" s="1134"/>
      <c r="Q30" s="1133"/>
      <c r="R30" s="1133"/>
      <c r="S30" s="1133"/>
    </row>
    <row r="31" spans="1:19" s="66" customFormat="1" ht="20.149999999999999" customHeight="1">
      <c r="A31" s="1038" t="s">
        <v>122</v>
      </c>
      <c r="B31" s="1039"/>
      <c r="C31" s="1039"/>
      <c r="D31" s="1039"/>
      <c r="E31" s="1039"/>
      <c r="F31" s="1040"/>
      <c r="G31" s="88">
        <f>SUM(G18:G27)</f>
        <v>0</v>
      </c>
      <c r="H31" s="71"/>
      <c r="I31" s="1038" t="s">
        <v>122</v>
      </c>
      <c r="J31" s="1039"/>
      <c r="K31" s="1039"/>
      <c r="L31" s="1039"/>
      <c r="M31" s="1039"/>
      <c r="N31" s="1040"/>
      <c r="O31" s="88">
        <f>SUM(O18:O27)</f>
        <v>0</v>
      </c>
      <c r="P31" s="1134"/>
      <c r="Q31" s="1133"/>
      <c r="R31" s="1133"/>
      <c r="S31" s="1133"/>
    </row>
    <row r="32" spans="1:19" s="66" customFormat="1" ht="20.149999999999999" customHeight="1">
      <c r="A32" s="1073" t="s">
        <v>219</v>
      </c>
      <c r="B32" s="1065"/>
      <c r="C32" s="1065"/>
      <c r="D32" s="1065"/>
      <c r="E32" s="1065"/>
      <c r="F32" s="1066"/>
      <c r="G32" s="89"/>
      <c r="H32" s="71"/>
      <c r="I32" s="1073" t="s">
        <v>219</v>
      </c>
      <c r="J32" s="1065"/>
      <c r="K32" s="1065"/>
      <c r="L32" s="1065"/>
      <c r="M32" s="1065"/>
      <c r="N32" s="1066"/>
      <c r="O32" s="89"/>
      <c r="P32" s="495"/>
      <c r="Q32" s="218"/>
      <c r="R32" s="1133"/>
      <c r="S32" s="1133"/>
    </row>
    <row r="33" spans="1:19" s="66" customFormat="1" ht="20.149999999999999" customHeight="1">
      <c r="A33" s="1038" t="s">
        <v>123</v>
      </c>
      <c r="B33" s="1039"/>
      <c r="C33" s="1039"/>
      <c r="D33" s="1039"/>
      <c r="E33" s="1039"/>
      <c r="F33" s="1040"/>
      <c r="G33" s="88">
        <f>G31+G32</f>
        <v>0</v>
      </c>
      <c r="H33" s="71"/>
      <c r="I33" s="1038" t="s">
        <v>123</v>
      </c>
      <c r="J33" s="1039"/>
      <c r="K33" s="1039"/>
      <c r="L33" s="1039"/>
      <c r="M33" s="1039"/>
      <c r="N33" s="1040"/>
      <c r="O33" s="88">
        <f>O31+O32</f>
        <v>0</v>
      </c>
      <c r="P33" s="495"/>
      <c r="Q33" s="218"/>
      <c r="R33" s="1133"/>
      <c r="S33" s="1133"/>
    </row>
    <row r="34" spans="1:19" s="66" customFormat="1" ht="20.149999999999999" customHeight="1">
      <c r="A34" s="60"/>
      <c r="B34" s="60"/>
      <c r="C34" s="60"/>
      <c r="D34" s="349"/>
      <c r="E34" s="60"/>
      <c r="F34" s="63"/>
      <c r="G34" s="64">
        <v>3</v>
      </c>
      <c r="H34" s="64"/>
      <c r="I34" s="60"/>
      <c r="J34" s="60"/>
      <c r="K34" s="60"/>
      <c r="L34" s="349"/>
      <c r="M34" s="60"/>
      <c r="N34" s="63"/>
      <c r="O34" s="64">
        <v>4</v>
      </c>
      <c r="P34" s="28"/>
    </row>
    <row r="35" spans="1:19" s="66" customFormat="1" ht="20.149999999999999" customHeight="1">
      <c r="A35" s="1032" t="s">
        <v>119</v>
      </c>
      <c r="B35" s="1033"/>
      <c r="C35" s="1047" t="str">
        <f>IF(総表!$C32="","",TEXT(総表!$C32,"yyyy/mm/dd")&amp;総表!$D32&amp;TEXT(総表!$E32,"yyyy/mm/dd"))</f>
        <v/>
      </c>
      <c r="D35" s="1048"/>
      <c r="E35" s="1048"/>
      <c r="F35" s="1048"/>
      <c r="G35" s="1049"/>
      <c r="H35" s="60"/>
      <c r="I35" s="1032" t="s">
        <v>119</v>
      </c>
      <c r="J35" s="1033"/>
      <c r="K35" s="1047" t="str">
        <f>IF(総表!$C33="","",TEXT(総表!$C33,"yyyy/mm/dd")&amp;総表!$D33&amp;TEXT(総表!$E33,"yyyy/mm/dd"))</f>
        <v/>
      </c>
      <c r="L35" s="1048"/>
      <c r="M35" s="1048"/>
      <c r="N35" s="1048"/>
      <c r="O35" s="1049"/>
      <c r="P35" s="65"/>
    </row>
    <row r="36" spans="1:19" s="66" customFormat="1" ht="20.149999999999999" customHeight="1">
      <c r="A36" s="1025" t="s">
        <v>27</v>
      </c>
      <c r="B36" s="1026"/>
      <c r="C36" s="1041" t="str">
        <f>IF(総表!$F32="","",総表!$F32)</f>
        <v/>
      </c>
      <c r="D36" s="1042"/>
      <c r="E36" s="1042"/>
      <c r="F36" s="1042"/>
      <c r="G36" s="1043"/>
      <c r="H36" s="60"/>
      <c r="I36" s="1025" t="s">
        <v>27</v>
      </c>
      <c r="J36" s="1026"/>
      <c r="K36" s="1041" t="str">
        <f>IF(総表!$F33="","",総表!$F33)</f>
        <v/>
      </c>
      <c r="L36" s="1042"/>
      <c r="M36" s="1042"/>
      <c r="N36" s="1042"/>
      <c r="O36" s="1043"/>
      <c r="P36" s="65"/>
    </row>
    <row r="37" spans="1:19" s="66" customFormat="1" ht="20.149999999999999" customHeight="1">
      <c r="A37" s="1023" t="s">
        <v>124</v>
      </c>
      <c r="B37" s="1024"/>
      <c r="C37" s="1074"/>
      <c r="D37" s="1075"/>
      <c r="E37" s="1062"/>
      <c r="F37" s="1063"/>
      <c r="G37" s="1064"/>
      <c r="H37" s="60"/>
      <c r="I37" s="1023" t="s">
        <v>124</v>
      </c>
      <c r="J37" s="1024"/>
      <c r="K37" s="1074"/>
      <c r="L37" s="1075"/>
      <c r="M37" s="1062"/>
      <c r="N37" s="1063"/>
      <c r="O37" s="1064"/>
      <c r="P37" s="65"/>
    </row>
    <row r="38" spans="1:19" s="66" customFormat="1" ht="20.149999999999999" customHeight="1">
      <c r="A38" s="1038" t="s">
        <v>484</v>
      </c>
      <c r="B38" s="1040" t="s">
        <v>485</v>
      </c>
      <c r="C38" s="1030"/>
      <c r="D38" s="1031"/>
      <c r="E38" s="1020"/>
      <c r="F38" s="1021" t="s">
        <v>160</v>
      </c>
      <c r="G38" s="1022"/>
      <c r="H38" s="90"/>
      <c r="I38" s="1038" t="s">
        <v>484</v>
      </c>
      <c r="J38" s="1040" t="s">
        <v>485</v>
      </c>
      <c r="K38" s="1030"/>
      <c r="L38" s="1031"/>
      <c r="M38" s="1020"/>
      <c r="N38" s="1021" t="s">
        <v>160</v>
      </c>
      <c r="O38" s="1022"/>
      <c r="P38" s="65"/>
    </row>
    <row r="39" spans="1:19" s="66" customFormat="1" ht="20.149999999999999" customHeight="1">
      <c r="A39" s="1032" t="s">
        <v>136</v>
      </c>
      <c r="B39" s="1033"/>
      <c r="C39" s="1034">
        <f>C37-C38</f>
        <v>0</v>
      </c>
      <c r="D39" s="1035"/>
      <c r="E39" s="1036" t="s">
        <v>137</v>
      </c>
      <c r="F39" s="1037"/>
      <c r="G39" s="72" t="str">
        <f>IF(C39*C40=0,"",C39*C40)</f>
        <v/>
      </c>
      <c r="H39" s="60"/>
      <c r="I39" s="1032" t="s">
        <v>136</v>
      </c>
      <c r="J39" s="1033"/>
      <c r="K39" s="1034">
        <f>K37-K38</f>
        <v>0</v>
      </c>
      <c r="L39" s="1035"/>
      <c r="M39" s="1036" t="s">
        <v>137</v>
      </c>
      <c r="N39" s="1037"/>
      <c r="O39" s="72" t="str">
        <f>IF(K39*K40=0,"",K39*K40)</f>
        <v/>
      </c>
      <c r="P39" s="65"/>
    </row>
    <row r="40" spans="1:19" s="66" customFormat="1" ht="20.149999999999999" customHeight="1">
      <c r="A40" s="1023" t="s">
        <v>120</v>
      </c>
      <c r="B40" s="1024"/>
      <c r="C40" s="1052">
        <f>個表!J25</f>
        <v>0</v>
      </c>
      <c r="D40" s="1053"/>
      <c r="E40" s="73"/>
      <c r="F40" s="74"/>
      <c r="G40" s="75"/>
      <c r="H40" s="60"/>
      <c r="I40" s="1023" t="s">
        <v>120</v>
      </c>
      <c r="J40" s="1024"/>
      <c r="K40" s="1052">
        <f>個表!J26</f>
        <v>0</v>
      </c>
      <c r="L40" s="1053"/>
      <c r="M40" s="73"/>
      <c r="N40" s="74"/>
      <c r="O40" s="75"/>
      <c r="P40" s="65"/>
    </row>
    <row r="41" spans="1:19" s="66" customFormat="1" ht="20.149999999999999" customHeight="1">
      <c r="A41" s="1038" t="s">
        <v>125</v>
      </c>
      <c r="B41" s="1040"/>
      <c r="C41" s="1091" t="str">
        <f>IF(G39="","",SUM(F45:F54))</f>
        <v/>
      </c>
      <c r="D41" s="1091"/>
      <c r="E41" s="1056" t="s">
        <v>127</v>
      </c>
      <c r="F41" s="1057"/>
      <c r="G41" s="76" t="str">
        <f>IF(G39="","",C41/G39)</f>
        <v/>
      </c>
      <c r="H41" s="60"/>
      <c r="I41" s="1038" t="s">
        <v>125</v>
      </c>
      <c r="J41" s="1040"/>
      <c r="K41" s="1091" t="str">
        <f>IF(O39="","",SUM(N45:N54))</f>
        <v/>
      </c>
      <c r="L41" s="1091"/>
      <c r="M41" s="1056" t="s">
        <v>127</v>
      </c>
      <c r="N41" s="1057"/>
      <c r="O41" s="76" t="str">
        <f>IF(O39="","",K41/O39)</f>
        <v/>
      </c>
      <c r="P41" s="65"/>
    </row>
    <row r="42" spans="1:19" s="66" customFormat="1" ht="20.149999999999999" customHeight="1">
      <c r="A42" s="1038" t="s">
        <v>126</v>
      </c>
      <c r="B42" s="1040"/>
      <c r="C42" s="1051" t="str">
        <f>IF(G39="","",SUM(F45:F57))</f>
        <v/>
      </c>
      <c r="D42" s="1051"/>
      <c r="E42" s="1054" t="s">
        <v>128</v>
      </c>
      <c r="F42" s="1055"/>
      <c r="G42" s="77" t="str">
        <f>IF(G39="","",C42/G39)</f>
        <v/>
      </c>
      <c r="H42" s="60"/>
      <c r="I42" s="1038" t="s">
        <v>126</v>
      </c>
      <c r="J42" s="1040"/>
      <c r="K42" s="1051" t="str">
        <f>IF(O39="","",SUM(N45:N57))</f>
        <v/>
      </c>
      <c r="L42" s="1051"/>
      <c r="M42" s="1054" t="s">
        <v>128</v>
      </c>
      <c r="N42" s="1055"/>
      <c r="O42" s="77" t="str">
        <f>IF(O39="","",K42/O39)</f>
        <v/>
      </c>
      <c r="P42" s="65"/>
    </row>
    <row r="43" spans="1:19" s="66" customFormat="1" ht="20.149999999999999" customHeight="1">
      <c r="A43" s="1038" t="s">
        <v>215</v>
      </c>
      <c r="B43" s="1039"/>
      <c r="C43" s="1039"/>
      <c r="D43" s="1039"/>
      <c r="E43" s="1039"/>
      <c r="F43" s="1039"/>
      <c r="G43" s="1093"/>
      <c r="H43" s="60"/>
      <c r="I43" s="1038" t="s">
        <v>215</v>
      </c>
      <c r="J43" s="1039"/>
      <c r="K43" s="1039"/>
      <c r="L43" s="1039"/>
      <c r="M43" s="1039"/>
      <c r="N43" s="1039"/>
      <c r="O43" s="1093"/>
      <c r="P43" s="65"/>
    </row>
    <row r="44" spans="1:19" s="66" customFormat="1" ht="20.149999999999999" customHeight="1">
      <c r="A44" s="1038" t="s">
        <v>39</v>
      </c>
      <c r="B44" s="1039"/>
      <c r="C44" s="1040"/>
      <c r="D44" s="351" t="s">
        <v>366</v>
      </c>
      <c r="E44" s="78" t="s">
        <v>28</v>
      </c>
      <c r="F44" s="78" t="s">
        <v>29</v>
      </c>
      <c r="G44" s="79" t="s">
        <v>30</v>
      </c>
      <c r="H44" s="60"/>
      <c r="I44" s="1038" t="s">
        <v>39</v>
      </c>
      <c r="J44" s="1039"/>
      <c r="K44" s="1040"/>
      <c r="L44" s="351" t="s">
        <v>366</v>
      </c>
      <c r="M44" s="78" t="s">
        <v>28</v>
      </c>
      <c r="N44" s="78" t="s">
        <v>29</v>
      </c>
      <c r="O44" s="79" t="s">
        <v>30</v>
      </c>
      <c r="P44" s="65"/>
    </row>
    <row r="45" spans="1:19" s="66" customFormat="1" ht="20.149999999999999" customHeight="1">
      <c r="A45" s="1044"/>
      <c r="B45" s="1045"/>
      <c r="C45" s="1046"/>
      <c r="D45" s="352"/>
      <c r="E45" s="80" t="s">
        <v>28</v>
      </c>
      <c r="F45" s="81"/>
      <c r="G45" s="82">
        <f>D45*F45</f>
        <v>0</v>
      </c>
      <c r="H45" s="60"/>
      <c r="I45" s="1044"/>
      <c r="J45" s="1045"/>
      <c r="K45" s="1046"/>
      <c r="L45" s="352"/>
      <c r="M45" s="80" t="s">
        <v>28</v>
      </c>
      <c r="N45" s="81"/>
      <c r="O45" s="82">
        <f>L45*N45</f>
        <v>0</v>
      </c>
      <c r="P45" s="65"/>
    </row>
    <row r="46" spans="1:19" s="66" customFormat="1" ht="20.149999999999999" customHeight="1">
      <c r="A46" s="1027"/>
      <c r="B46" s="1028"/>
      <c r="C46" s="1029"/>
      <c r="D46" s="353"/>
      <c r="E46" s="84" t="s">
        <v>28</v>
      </c>
      <c r="F46" s="83"/>
      <c r="G46" s="85">
        <f t="shared" ref="G46:G54" si="2">D46*F46</f>
        <v>0</v>
      </c>
      <c r="H46" s="60"/>
      <c r="I46" s="1027"/>
      <c r="J46" s="1028"/>
      <c r="K46" s="1029"/>
      <c r="L46" s="353"/>
      <c r="M46" s="84" t="s">
        <v>28</v>
      </c>
      <c r="N46" s="83"/>
      <c r="O46" s="85">
        <f t="shared" ref="O46:O54" si="3">L46*N46</f>
        <v>0</v>
      </c>
      <c r="P46" s="65"/>
    </row>
    <row r="47" spans="1:19" s="66" customFormat="1" ht="20.149999999999999" customHeight="1">
      <c r="A47" s="1027"/>
      <c r="B47" s="1028"/>
      <c r="C47" s="1029"/>
      <c r="D47" s="353"/>
      <c r="E47" s="84" t="s">
        <v>28</v>
      </c>
      <c r="F47" s="83"/>
      <c r="G47" s="85">
        <f t="shared" si="2"/>
        <v>0</v>
      </c>
      <c r="H47" s="60"/>
      <c r="I47" s="1027"/>
      <c r="J47" s="1028"/>
      <c r="K47" s="1029"/>
      <c r="L47" s="353"/>
      <c r="M47" s="84" t="s">
        <v>28</v>
      </c>
      <c r="N47" s="83"/>
      <c r="O47" s="85">
        <f t="shared" si="3"/>
        <v>0</v>
      </c>
      <c r="P47" s="65"/>
    </row>
    <row r="48" spans="1:19" s="66" customFormat="1" ht="20.149999999999999" customHeight="1">
      <c r="A48" s="1027"/>
      <c r="B48" s="1028"/>
      <c r="C48" s="1029"/>
      <c r="D48" s="353"/>
      <c r="E48" s="84" t="s">
        <v>28</v>
      </c>
      <c r="F48" s="83"/>
      <c r="G48" s="85">
        <f t="shared" si="2"/>
        <v>0</v>
      </c>
      <c r="H48" s="60"/>
      <c r="I48" s="1027"/>
      <c r="J48" s="1028"/>
      <c r="K48" s="1029"/>
      <c r="L48" s="353"/>
      <c r="M48" s="84" t="s">
        <v>28</v>
      </c>
      <c r="N48" s="83"/>
      <c r="O48" s="85">
        <f t="shared" si="3"/>
        <v>0</v>
      </c>
      <c r="P48" s="65"/>
    </row>
    <row r="49" spans="1:19" s="66" customFormat="1" ht="20.149999999999999" customHeight="1">
      <c r="A49" s="1027"/>
      <c r="B49" s="1028"/>
      <c r="C49" s="1029"/>
      <c r="D49" s="353"/>
      <c r="E49" s="84" t="s">
        <v>28</v>
      </c>
      <c r="F49" s="83"/>
      <c r="G49" s="85">
        <f t="shared" si="2"/>
        <v>0</v>
      </c>
      <c r="H49" s="60"/>
      <c r="I49" s="1027"/>
      <c r="J49" s="1028"/>
      <c r="K49" s="1029"/>
      <c r="L49" s="353"/>
      <c r="M49" s="84" t="s">
        <v>28</v>
      </c>
      <c r="N49" s="83"/>
      <c r="O49" s="85">
        <f t="shared" si="3"/>
        <v>0</v>
      </c>
      <c r="P49" s="65"/>
    </row>
    <row r="50" spans="1:19" s="66" customFormat="1" ht="20.149999999999999" customHeight="1">
      <c r="A50" s="1027"/>
      <c r="B50" s="1028"/>
      <c r="C50" s="1029"/>
      <c r="D50" s="353"/>
      <c r="E50" s="84" t="s">
        <v>28</v>
      </c>
      <c r="F50" s="83"/>
      <c r="G50" s="85">
        <f t="shared" si="2"/>
        <v>0</v>
      </c>
      <c r="H50" s="60"/>
      <c r="I50" s="1027"/>
      <c r="J50" s="1028"/>
      <c r="K50" s="1029"/>
      <c r="L50" s="353"/>
      <c r="M50" s="84" t="s">
        <v>28</v>
      </c>
      <c r="N50" s="83"/>
      <c r="O50" s="85">
        <f t="shared" si="3"/>
        <v>0</v>
      </c>
      <c r="P50" s="65"/>
    </row>
    <row r="51" spans="1:19" s="66" customFormat="1" ht="20.149999999999999" customHeight="1">
      <c r="A51" s="1027"/>
      <c r="B51" s="1028"/>
      <c r="C51" s="1029"/>
      <c r="D51" s="353"/>
      <c r="E51" s="84" t="s">
        <v>28</v>
      </c>
      <c r="F51" s="83"/>
      <c r="G51" s="85">
        <f t="shared" si="2"/>
        <v>0</v>
      </c>
      <c r="H51" s="60"/>
      <c r="I51" s="1027"/>
      <c r="J51" s="1028"/>
      <c r="K51" s="1029"/>
      <c r="L51" s="353"/>
      <c r="M51" s="84" t="s">
        <v>28</v>
      </c>
      <c r="N51" s="83"/>
      <c r="O51" s="85">
        <f t="shared" si="3"/>
        <v>0</v>
      </c>
      <c r="P51" s="65"/>
    </row>
    <row r="52" spans="1:19" s="66" customFormat="1" ht="20.149999999999999" customHeight="1">
      <c r="A52" s="1027"/>
      <c r="B52" s="1028"/>
      <c r="C52" s="1029"/>
      <c r="D52" s="353"/>
      <c r="E52" s="84" t="s">
        <v>28</v>
      </c>
      <c r="F52" s="83"/>
      <c r="G52" s="85">
        <f t="shared" si="2"/>
        <v>0</v>
      </c>
      <c r="H52" s="60"/>
      <c r="I52" s="1027"/>
      <c r="J52" s="1028"/>
      <c r="K52" s="1029"/>
      <c r="L52" s="353"/>
      <c r="M52" s="84" t="s">
        <v>28</v>
      </c>
      <c r="N52" s="83"/>
      <c r="O52" s="85">
        <f t="shared" si="3"/>
        <v>0</v>
      </c>
      <c r="P52" s="65"/>
    </row>
    <row r="53" spans="1:19" s="66" customFormat="1" ht="20.149999999999999" customHeight="1">
      <c r="A53" s="1027"/>
      <c r="B53" s="1028"/>
      <c r="C53" s="1029"/>
      <c r="D53" s="353"/>
      <c r="E53" s="84" t="s">
        <v>28</v>
      </c>
      <c r="F53" s="83"/>
      <c r="G53" s="85">
        <f t="shared" si="2"/>
        <v>0</v>
      </c>
      <c r="H53" s="60"/>
      <c r="I53" s="1027"/>
      <c r="J53" s="1028"/>
      <c r="K53" s="1029"/>
      <c r="L53" s="353"/>
      <c r="M53" s="84" t="s">
        <v>28</v>
      </c>
      <c r="N53" s="83"/>
      <c r="O53" s="85">
        <f t="shared" si="3"/>
        <v>0</v>
      </c>
      <c r="P53" s="65"/>
    </row>
    <row r="54" spans="1:19" s="66" customFormat="1" ht="20.149999999999999" customHeight="1">
      <c r="A54" s="1027"/>
      <c r="B54" s="1028"/>
      <c r="C54" s="1029"/>
      <c r="D54" s="353"/>
      <c r="E54" s="84" t="s">
        <v>28</v>
      </c>
      <c r="F54" s="83"/>
      <c r="G54" s="85">
        <f t="shared" si="2"/>
        <v>0</v>
      </c>
      <c r="H54" s="60"/>
      <c r="I54" s="1027"/>
      <c r="J54" s="1028"/>
      <c r="K54" s="1029"/>
      <c r="L54" s="353"/>
      <c r="M54" s="84" t="s">
        <v>28</v>
      </c>
      <c r="N54" s="83"/>
      <c r="O54" s="85">
        <f t="shared" si="3"/>
        <v>0</v>
      </c>
      <c r="P54" s="65"/>
    </row>
    <row r="55" spans="1:19" s="66" customFormat="1" ht="20" customHeight="1">
      <c r="A55" s="1076" t="s">
        <v>579</v>
      </c>
      <c r="B55" s="1077"/>
      <c r="C55" s="1078"/>
      <c r="D55" s="511" t="s">
        <v>532</v>
      </c>
      <c r="E55" s="1082" t="s">
        <v>533</v>
      </c>
      <c r="F55" s="1083"/>
      <c r="G55" s="497" t="s">
        <v>534</v>
      </c>
      <c r="H55" s="71"/>
      <c r="I55" s="1076" t="s">
        <v>579</v>
      </c>
      <c r="J55" s="1077"/>
      <c r="K55" s="1078"/>
      <c r="L55" s="511" t="s">
        <v>532</v>
      </c>
      <c r="M55" s="1082" t="s">
        <v>533</v>
      </c>
      <c r="N55" s="1083"/>
      <c r="O55" s="498" t="s">
        <v>534</v>
      </c>
      <c r="P55" s="65"/>
    </row>
    <row r="56" spans="1:19" s="514" customFormat="1" ht="20.149999999999999" customHeight="1">
      <c r="A56" s="1079"/>
      <c r="B56" s="1080"/>
      <c r="C56" s="1081"/>
      <c r="D56" s="515"/>
      <c r="E56" s="1113"/>
      <c r="F56" s="1114"/>
      <c r="G56" s="516"/>
      <c r="H56" s="63"/>
      <c r="I56" s="1079"/>
      <c r="J56" s="1080"/>
      <c r="K56" s="1081"/>
      <c r="L56" s="515"/>
      <c r="M56" s="1113"/>
      <c r="N56" s="1114"/>
      <c r="O56" s="516"/>
      <c r="P56" s="118"/>
      <c r="R56" s="517"/>
      <c r="S56" s="518"/>
    </row>
    <row r="57" spans="1:19" s="66" customFormat="1" ht="20.149999999999999" customHeight="1">
      <c r="A57" s="1023" t="s">
        <v>129</v>
      </c>
      <c r="B57" s="1050"/>
      <c r="C57" s="1050"/>
      <c r="D57" s="1065"/>
      <c r="E57" s="1066"/>
      <c r="F57" s="86"/>
      <c r="G57" s="87">
        <v>0</v>
      </c>
      <c r="H57" s="71"/>
      <c r="I57" s="1023" t="s">
        <v>129</v>
      </c>
      <c r="J57" s="1050"/>
      <c r="K57" s="1050"/>
      <c r="L57" s="558"/>
      <c r="M57" s="559"/>
      <c r="N57" s="86"/>
      <c r="O57" s="87">
        <v>0</v>
      </c>
      <c r="P57" s="65"/>
    </row>
    <row r="58" spans="1:19" s="66" customFormat="1" ht="20.149999999999999" customHeight="1">
      <c r="A58" s="1038" t="s">
        <v>122</v>
      </c>
      <c r="B58" s="1039"/>
      <c r="C58" s="1039"/>
      <c r="D58" s="1039"/>
      <c r="E58" s="1039"/>
      <c r="F58" s="1040"/>
      <c r="G58" s="88">
        <f>SUM(G45:G54)</f>
        <v>0</v>
      </c>
      <c r="H58" s="60"/>
      <c r="I58" s="1038" t="s">
        <v>122</v>
      </c>
      <c r="J58" s="1039"/>
      <c r="K58" s="1039"/>
      <c r="L58" s="1039"/>
      <c r="M58" s="1039"/>
      <c r="N58" s="1040"/>
      <c r="O58" s="88">
        <f>SUM(O45:O54)</f>
        <v>0</v>
      </c>
      <c r="P58" s="65"/>
    </row>
    <row r="59" spans="1:19" s="66" customFormat="1" ht="20.149999999999999" customHeight="1">
      <c r="A59" s="1073" t="s">
        <v>219</v>
      </c>
      <c r="B59" s="1065"/>
      <c r="C59" s="1065"/>
      <c r="D59" s="1065"/>
      <c r="E59" s="1065"/>
      <c r="F59" s="1066"/>
      <c r="G59" s="89"/>
      <c r="H59" s="71"/>
      <c r="I59" s="1073" t="s">
        <v>219</v>
      </c>
      <c r="J59" s="1065"/>
      <c r="K59" s="1065"/>
      <c r="L59" s="1065"/>
      <c r="M59" s="1065"/>
      <c r="N59" s="1066"/>
      <c r="O59" s="89"/>
      <c r="P59" s="65"/>
    </row>
    <row r="60" spans="1:19" s="66" customFormat="1" ht="20.149999999999999" customHeight="1">
      <c r="A60" s="1038" t="s">
        <v>123</v>
      </c>
      <c r="B60" s="1039"/>
      <c r="C60" s="1039"/>
      <c r="D60" s="1039"/>
      <c r="E60" s="1039"/>
      <c r="F60" s="1040"/>
      <c r="G60" s="88">
        <f>G58+G59</f>
        <v>0</v>
      </c>
      <c r="H60" s="60"/>
      <c r="I60" s="1038" t="s">
        <v>123</v>
      </c>
      <c r="J60" s="1039"/>
      <c r="K60" s="1039"/>
      <c r="L60" s="1039"/>
      <c r="M60" s="1039"/>
      <c r="N60" s="1040"/>
      <c r="O60" s="88">
        <f>O58+O59</f>
        <v>0</v>
      </c>
      <c r="P60" s="65"/>
    </row>
    <row r="61" spans="1:19" s="66" customFormat="1" ht="20.149999999999999" customHeight="1">
      <c r="A61" s="90"/>
      <c r="B61" s="90"/>
      <c r="C61" s="90"/>
      <c r="D61" s="354"/>
      <c r="E61" s="90"/>
      <c r="F61" s="90"/>
      <c r="G61" s="118">
        <v>5</v>
      </c>
      <c r="H61" s="90"/>
      <c r="I61" s="90"/>
      <c r="J61" s="90"/>
      <c r="K61" s="90"/>
      <c r="L61" s="354"/>
      <c r="M61" s="90"/>
      <c r="N61" s="90"/>
      <c r="O61" s="118">
        <v>6</v>
      </c>
      <c r="P61" s="65"/>
    </row>
    <row r="62" spans="1:19" s="66" customFormat="1" ht="20.149999999999999" customHeight="1">
      <c r="A62" s="1032" t="s">
        <v>119</v>
      </c>
      <c r="B62" s="1033"/>
      <c r="C62" s="1047" t="str">
        <f>IF(総表!$C34="","",TEXT(総表!$C34,"yyyy/mm/dd")&amp;総表!$D34&amp;TEXT(総表!$E34,"yyyy/mm/dd"))</f>
        <v/>
      </c>
      <c r="D62" s="1048"/>
      <c r="E62" s="1048"/>
      <c r="F62" s="1048"/>
      <c r="G62" s="1049"/>
      <c r="H62" s="60"/>
      <c r="I62" s="1032" t="s">
        <v>119</v>
      </c>
      <c r="J62" s="1033"/>
      <c r="K62" s="1047" t="str">
        <f>IF(総表!$C35="","",TEXT(総表!$C35,"yyyy/mm/dd")&amp;総表!$D35&amp;TEXT(総表!$E35,"yyyy/mm/dd"))</f>
        <v/>
      </c>
      <c r="L62" s="1048"/>
      <c r="M62" s="1048"/>
      <c r="N62" s="1048"/>
      <c r="O62" s="1049"/>
      <c r="P62" s="65"/>
    </row>
    <row r="63" spans="1:19" s="66" customFormat="1" ht="20.149999999999999" customHeight="1">
      <c r="A63" s="1025" t="s">
        <v>27</v>
      </c>
      <c r="B63" s="1026"/>
      <c r="C63" s="1041" t="str">
        <f>IF(総表!$F34="","",総表!$F34)</f>
        <v/>
      </c>
      <c r="D63" s="1042"/>
      <c r="E63" s="1042"/>
      <c r="F63" s="1042"/>
      <c r="G63" s="1043"/>
      <c r="H63" s="60"/>
      <c r="I63" s="1025" t="s">
        <v>27</v>
      </c>
      <c r="J63" s="1026"/>
      <c r="K63" s="1041" t="str">
        <f>IF(総表!$F35="","",総表!$F35)</f>
        <v/>
      </c>
      <c r="L63" s="1042"/>
      <c r="M63" s="1042"/>
      <c r="N63" s="1042"/>
      <c r="O63" s="1043"/>
      <c r="P63" s="65"/>
    </row>
    <row r="64" spans="1:19" s="66" customFormat="1" ht="20.149999999999999" customHeight="1">
      <c r="A64" s="1023" t="s">
        <v>124</v>
      </c>
      <c r="B64" s="1024"/>
      <c r="C64" s="1074"/>
      <c r="D64" s="1075"/>
      <c r="E64" s="1062"/>
      <c r="F64" s="1063"/>
      <c r="G64" s="1064"/>
      <c r="H64" s="60"/>
      <c r="I64" s="1023" t="s">
        <v>124</v>
      </c>
      <c r="J64" s="1024"/>
      <c r="K64" s="1074"/>
      <c r="L64" s="1075"/>
      <c r="M64" s="1062"/>
      <c r="N64" s="1063"/>
      <c r="O64" s="1064"/>
      <c r="P64" s="65"/>
    </row>
    <row r="65" spans="1:16" s="66" customFormat="1" ht="20.149999999999999" customHeight="1">
      <c r="A65" s="1038" t="s">
        <v>484</v>
      </c>
      <c r="B65" s="1040" t="s">
        <v>485</v>
      </c>
      <c r="C65" s="1030"/>
      <c r="D65" s="1031"/>
      <c r="E65" s="1020"/>
      <c r="F65" s="1021" t="s">
        <v>160</v>
      </c>
      <c r="G65" s="1022"/>
      <c r="H65" s="90"/>
      <c r="I65" s="1038" t="s">
        <v>484</v>
      </c>
      <c r="J65" s="1040" t="s">
        <v>485</v>
      </c>
      <c r="K65" s="1030"/>
      <c r="L65" s="1031"/>
      <c r="M65" s="1020"/>
      <c r="N65" s="1021" t="s">
        <v>160</v>
      </c>
      <c r="O65" s="1022"/>
      <c r="P65" s="65"/>
    </row>
    <row r="66" spans="1:16" s="66" customFormat="1" ht="20.149999999999999" customHeight="1">
      <c r="A66" s="1032" t="s">
        <v>136</v>
      </c>
      <c r="B66" s="1033"/>
      <c r="C66" s="1034">
        <f>C64-C65</f>
        <v>0</v>
      </c>
      <c r="D66" s="1035"/>
      <c r="E66" s="1036" t="s">
        <v>137</v>
      </c>
      <c r="F66" s="1037"/>
      <c r="G66" s="72" t="str">
        <f>IF(C66*C67=0,"",C66*C67)</f>
        <v/>
      </c>
      <c r="H66" s="60"/>
      <c r="I66" s="1032" t="s">
        <v>136</v>
      </c>
      <c r="J66" s="1033"/>
      <c r="K66" s="1034">
        <f>K64-K65</f>
        <v>0</v>
      </c>
      <c r="L66" s="1035"/>
      <c r="M66" s="1036" t="s">
        <v>137</v>
      </c>
      <c r="N66" s="1037"/>
      <c r="O66" s="72" t="str">
        <f>IF(K66*K67=0,"",K66*K67)</f>
        <v/>
      </c>
      <c r="P66" s="65"/>
    </row>
    <row r="67" spans="1:16" s="66" customFormat="1" ht="20.149999999999999" customHeight="1">
      <c r="A67" s="1023" t="s">
        <v>120</v>
      </c>
      <c r="B67" s="1024"/>
      <c r="C67" s="1052">
        <f>個表!J27</f>
        <v>0</v>
      </c>
      <c r="D67" s="1053"/>
      <c r="E67" s="73"/>
      <c r="F67" s="74"/>
      <c r="G67" s="75"/>
      <c r="H67" s="60"/>
      <c r="I67" s="1023" t="s">
        <v>120</v>
      </c>
      <c r="J67" s="1024"/>
      <c r="K67" s="1052">
        <f>個表!J28</f>
        <v>0</v>
      </c>
      <c r="L67" s="1053"/>
      <c r="M67" s="73"/>
      <c r="N67" s="74"/>
      <c r="O67" s="75"/>
      <c r="P67" s="65"/>
    </row>
    <row r="68" spans="1:16" s="66" customFormat="1" ht="20.149999999999999" customHeight="1">
      <c r="A68" s="1038" t="s">
        <v>125</v>
      </c>
      <c r="B68" s="1040"/>
      <c r="C68" s="1091" t="str">
        <f>IF(G66="","",SUM(F72:F81))</f>
        <v/>
      </c>
      <c r="D68" s="1091"/>
      <c r="E68" s="1056" t="s">
        <v>127</v>
      </c>
      <c r="F68" s="1057"/>
      <c r="G68" s="76" t="str">
        <f>IF(G66="","",C68/G66)</f>
        <v/>
      </c>
      <c r="H68" s="60"/>
      <c r="I68" s="1038" t="s">
        <v>125</v>
      </c>
      <c r="J68" s="1040"/>
      <c r="K68" s="1091" t="str">
        <f>IF(O66="","",SUM(N72:N81))</f>
        <v/>
      </c>
      <c r="L68" s="1091"/>
      <c r="M68" s="1056" t="s">
        <v>127</v>
      </c>
      <c r="N68" s="1057"/>
      <c r="O68" s="76" t="str">
        <f>IF(O66="","",K68/O66)</f>
        <v/>
      </c>
      <c r="P68" s="65"/>
    </row>
    <row r="69" spans="1:16" s="66" customFormat="1" ht="20.149999999999999" customHeight="1">
      <c r="A69" s="1038" t="s">
        <v>126</v>
      </c>
      <c r="B69" s="1040"/>
      <c r="C69" s="1051" t="str">
        <f>IF(G66="","",SUM(F72:F84))</f>
        <v/>
      </c>
      <c r="D69" s="1051"/>
      <c r="E69" s="1054" t="s">
        <v>128</v>
      </c>
      <c r="F69" s="1055"/>
      <c r="G69" s="77" t="str">
        <f>IF(G66="","",C69/G66)</f>
        <v/>
      </c>
      <c r="H69" s="60"/>
      <c r="I69" s="1038" t="s">
        <v>126</v>
      </c>
      <c r="J69" s="1040"/>
      <c r="K69" s="1051" t="str">
        <f>IF(O66="","",SUM(N72:N84))</f>
        <v/>
      </c>
      <c r="L69" s="1051"/>
      <c r="M69" s="1054" t="s">
        <v>128</v>
      </c>
      <c r="N69" s="1055"/>
      <c r="O69" s="77" t="str">
        <f>IF(O66="","",K69/O66)</f>
        <v/>
      </c>
      <c r="P69" s="65"/>
    </row>
    <row r="70" spans="1:16" s="66" customFormat="1" ht="20.149999999999999" customHeight="1">
      <c r="A70" s="1038" t="s">
        <v>215</v>
      </c>
      <c r="B70" s="1039"/>
      <c r="C70" s="1039"/>
      <c r="D70" s="1039"/>
      <c r="E70" s="1039"/>
      <c r="F70" s="1039"/>
      <c r="G70" s="1093"/>
      <c r="H70" s="60"/>
      <c r="I70" s="1038" t="s">
        <v>215</v>
      </c>
      <c r="J70" s="1039"/>
      <c r="K70" s="1039"/>
      <c r="L70" s="1039"/>
      <c r="M70" s="1039"/>
      <c r="N70" s="1039"/>
      <c r="O70" s="1093"/>
      <c r="P70" s="65"/>
    </row>
    <row r="71" spans="1:16" s="66" customFormat="1" ht="20.149999999999999" customHeight="1">
      <c r="A71" s="1038" t="s">
        <v>39</v>
      </c>
      <c r="B71" s="1039"/>
      <c r="C71" s="1040"/>
      <c r="D71" s="351" t="s">
        <v>366</v>
      </c>
      <c r="E71" s="78" t="s">
        <v>28</v>
      </c>
      <c r="F71" s="78" t="s">
        <v>29</v>
      </c>
      <c r="G71" s="79" t="s">
        <v>30</v>
      </c>
      <c r="H71" s="60"/>
      <c r="I71" s="1038" t="s">
        <v>39</v>
      </c>
      <c r="J71" s="1039"/>
      <c r="K71" s="1040"/>
      <c r="L71" s="351" t="s">
        <v>366</v>
      </c>
      <c r="M71" s="78" t="s">
        <v>28</v>
      </c>
      <c r="N71" s="78" t="s">
        <v>29</v>
      </c>
      <c r="O71" s="79" t="s">
        <v>30</v>
      </c>
      <c r="P71" s="65"/>
    </row>
    <row r="72" spans="1:16" s="66" customFormat="1" ht="20.149999999999999" customHeight="1">
      <c r="A72" s="1044"/>
      <c r="B72" s="1045"/>
      <c r="C72" s="1046"/>
      <c r="D72" s="352"/>
      <c r="E72" s="80" t="s">
        <v>28</v>
      </c>
      <c r="F72" s="81"/>
      <c r="G72" s="82">
        <f>D72*F72</f>
        <v>0</v>
      </c>
      <c r="H72" s="60"/>
      <c r="I72" s="1044"/>
      <c r="J72" s="1045"/>
      <c r="K72" s="1046"/>
      <c r="L72" s="352"/>
      <c r="M72" s="80" t="s">
        <v>28</v>
      </c>
      <c r="N72" s="81"/>
      <c r="O72" s="82">
        <f>L72*N72</f>
        <v>0</v>
      </c>
      <c r="P72" s="65"/>
    </row>
    <row r="73" spans="1:16" s="66" customFormat="1" ht="20.149999999999999" customHeight="1">
      <c r="A73" s="1027"/>
      <c r="B73" s="1028"/>
      <c r="C73" s="1029"/>
      <c r="D73" s="353"/>
      <c r="E73" s="84" t="s">
        <v>28</v>
      </c>
      <c r="F73" s="83"/>
      <c r="G73" s="85">
        <f t="shared" ref="G73:G81" si="4">D73*F73</f>
        <v>0</v>
      </c>
      <c r="H73" s="60"/>
      <c r="I73" s="1027"/>
      <c r="J73" s="1028"/>
      <c r="K73" s="1029"/>
      <c r="L73" s="353"/>
      <c r="M73" s="84" t="s">
        <v>28</v>
      </c>
      <c r="N73" s="83"/>
      <c r="O73" s="85">
        <f t="shared" ref="O73:O81" si="5">L73*N73</f>
        <v>0</v>
      </c>
      <c r="P73" s="65"/>
    </row>
    <row r="74" spans="1:16" s="66" customFormat="1" ht="20.149999999999999" customHeight="1">
      <c r="A74" s="1027"/>
      <c r="B74" s="1028"/>
      <c r="C74" s="1029"/>
      <c r="D74" s="353"/>
      <c r="E74" s="84" t="s">
        <v>28</v>
      </c>
      <c r="F74" s="83"/>
      <c r="G74" s="85">
        <f t="shared" si="4"/>
        <v>0</v>
      </c>
      <c r="H74" s="60"/>
      <c r="I74" s="1027"/>
      <c r="J74" s="1028"/>
      <c r="K74" s="1029"/>
      <c r="L74" s="353"/>
      <c r="M74" s="84" t="s">
        <v>28</v>
      </c>
      <c r="N74" s="83"/>
      <c r="O74" s="85">
        <f t="shared" si="5"/>
        <v>0</v>
      </c>
      <c r="P74" s="65"/>
    </row>
    <row r="75" spans="1:16" s="66" customFormat="1" ht="20.149999999999999" customHeight="1">
      <c r="A75" s="1027"/>
      <c r="B75" s="1028"/>
      <c r="C75" s="1029"/>
      <c r="D75" s="353"/>
      <c r="E75" s="84" t="s">
        <v>28</v>
      </c>
      <c r="F75" s="83"/>
      <c r="G75" s="85">
        <f t="shared" si="4"/>
        <v>0</v>
      </c>
      <c r="H75" s="60"/>
      <c r="I75" s="1027"/>
      <c r="J75" s="1028"/>
      <c r="K75" s="1029"/>
      <c r="L75" s="353"/>
      <c r="M75" s="84" t="s">
        <v>28</v>
      </c>
      <c r="N75" s="83"/>
      <c r="O75" s="85">
        <f t="shared" si="5"/>
        <v>0</v>
      </c>
      <c r="P75" s="65"/>
    </row>
    <row r="76" spans="1:16" s="66" customFormat="1" ht="20.149999999999999" customHeight="1">
      <c r="A76" s="1027"/>
      <c r="B76" s="1028"/>
      <c r="C76" s="1029"/>
      <c r="D76" s="353"/>
      <c r="E76" s="84" t="s">
        <v>28</v>
      </c>
      <c r="F76" s="83"/>
      <c r="G76" s="85">
        <f t="shared" si="4"/>
        <v>0</v>
      </c>
      <c r="H76" s="60"/>
      <c r="I76" s="1027"/>
      <c r="J76" s="1028"/>
      <c r="K76" s="1029"/>
      <c r="L76" s="353"/>
      <c r="M76" s="84" t="s">
        <v>28</v>
      </c>
      <c r="N76" s="83"/>
      <c r="O76" s="85">
        <f t="shared" si="5"/>
        <v>0</v>
      </c>
      <c r="P76" s="65"/>
    </row>
    <row r="77" spans="1:16" s="66" customFormat="1" ht="20.149999999999999" customHeight="1">
      <c r="A77" s="1027"/>
      <c r="B77" s="1028"/>
      <c r="C77" s="1029"/>
      <c r="D77" s="353"/>
      <c r="E77" s="84" t="s">
        <v>28</v>
      </c>
      <c r="F77" s="83"/>
      <c r="G77" s="85">
        <f t="shared" si="4"/>
        <v>0</v>
      </c>
      <c r="H77" s="60"/>
      <c r="I77" s="1027"/>
      <c r="J77" s="1028"/>
      <c r="K77" s="1029"/>
      <c r="L77" s="353"/>
      <c r="M77" s="84" t="s">
        <v>28</v>
      </c>
      <c r="N77" s="83"/>
      <c r="O77" s="85">
        <f t="shared" si="5"/>
        <v>0</v>
      </c>
      <c r="P77" s="65"/>
    </row>
    <row r="78" spans="1:16" s="66" customFormat="1" ht="20.149999999999999" customHeight="1">
      <c r="A78" s="1027"/>
      <c r="B78" s="1028"/>
      <c r="C78" s="1029"/>
      <c r="D78" s="353"/>
      <c r="E78" s="84" t="s">
        <v>28</v>
      </c>
      <c r="F78" s="83"/>
      <c r="G78" s="85">
        <f t="shared" si="4"/>
        <v>0</v>
      </c>
      <c r="H78" s="60"/>
      <c r="I78" s="1027"/>
      <c r="J78" s="1028"/>
      <c r="K78" s="1029"/>
      <c r="L78" s="353"/>
      <c r="M78" s="84" t="s">
        <v>28</v>
      </c>
      <c r="N78" s="83"/>
      <c r="O78" s="85">
        <f t="shared" si="5"/>
        <v>0</v>
      </c>
      <c r="P78" s="65"/>
    </row>
    <row r="79" spans="1:16" s="66" customFormat="1" ht="20.149999999999999" customHeight="1">
      <c r="A79" s="1027"/>
      <c r="B79" s="1028"/>
      <c r="C79" s="1029"/>
      <c r="D79" s="353"/>
      <c r="E79" s="84" t="s">
        <v>28</v>
      </c>
      <c r="F79" s="83"/>
      <c r="G79" s="85">
        <f t="shared" si="4"/>
        <v>0</v>
      </c>
      <c r="H79" s="60"/>
      <c r="I79" s="1027"/>
      <c r="J79" s="1028"/>
      <c r="K79" s="1029"/>
      <c r="L79" s="353"/>
      <c r="M79" s="84" t="s">
        <v>28</v>
      </c>
      <c r="N79" s="83"/>
      <c r="O79" s="85">
        <f t="shared" si="5"/>
        <v>0</v>
      </c>
      <c r="P79" s="65"/>
    </row>
    <row r="80" spans="1:16" s="66" customFormat="1" ht="20.149999999999999" customHeight="1">
      <c r="A80" s="1027"/>
      <c r="B80" s="1028"/>
      <c r="C80" s="1029"/>
      <c r="D80" s="353"/>
      <c r="E80" s="84" t="s">
        <v>28</v>
      </c>
      <c r="F80" s="83"/>
      <c r="G80" s="85">
        <f t="shared" si="4"/>
        <v>0</v>
      </c>
      <c r="H80" s="60"/>
      <c r="I80" s="1027"/>
      <c r="J80" s="1028"/>
      <c r="K80" s="1029"/>
      <c r="L80" s="353"/>
      <c r="M80" s="84" t="s">
        <v>28</v>
      </c>
      <c r="N80" s="83"/>
      <c r="O80" s="85">
        <f t="shared" si="5"/>
        <v>0</v>
      </c>
      <c r="P80" s="65"/>
    </row>
    <row r="81" spans="1:19" s="66" customFormat="1" ht="20.149999999999999" customHeight="1">
      <c r="A81" s="1027"/>
      <c r="B81" s="1028"/>
      <c r="C81" s="1029"/>
      <c r="D81" s="353"/>
      <c r="E81" s="84" t="s">
        <v>28</v>
      </c>
      <c r="F81" s="83"/>
      <c r="G81" s="85">
        <f t="shared" si="4"/>
        <v>0</v>
      </c>
      <c r="H81" s="60"/>
      <c r="I81" s="1027"/>
      <c r="J81" s="1028"/>
      <c r="K81" s="1029"/>
      <c r="L81" s="353"/>
      <c r="M81" s="84" t="s">
        <v>28</v>
      </c>
      <c r="N81" s="83"/>
      <c r="O81" s="85">
        <f t="shared" si="5"/>
        <v>0</v>
      </c>
      <c r="P81" s="65"/>
    </row>
    <row r="82" spans="1:19" s="66" customFormat="1" ht="20" customHeight="1">
      <c r="A82" s="1076" t="s">
        <v>579</v>
      </c>
      <c r="B82" s="1077"/>
      <c r="C82" s="1078"/>
      <c r="D82" s="496" t="s">
        <v>532</v>
      </c>
      <c r="E82" s="1082" t="s">
        <v>533</v>
      </c>
      <c r="F82" s="1083"/>
      <c r="G82" s="497" t="s">
        <v>534</v>
      </c>
      <c r="H82" s="71"/>
      <c r="I82" s="1076" t="s">
        <v>579</v>
      </c>
      <c r="J82" s="1077"/>
      <c r="K82" s="1078"/>
      <c r="L82" s="496" t="s">
        <v>532</v>
      </c>
      <c r="M82" s="1082" t="s">
        <v>533</v>
      </c>
      <c r="N82" s="1083"/>
      <c r="O82" s="498" t="s">
        <v>534</v>
      </c>
      <c r="P82" s="65"/>
    </row>
    <row r="83" spans="1:19" s="514" customFormat="1" ht="20.149999999999999" customHeight="1">
      <c r="A83" s="1079"/>
      <c r="B83" s="1080"/>
      <c r="C83" s="1081"/>
      <c r="D83" s="515"/>
      <c r="E83" s="1113"/>
      <c r="F83" s="1114"/>
      <c r="G83" s="516"/>
      <c r="H83" s="63"/>
      <c r="I83" s="1079"/>
      <c r="J83" s="1080"/>
      <c r="K83" s="1081"/>
      <c r="L83" s="515"/>
      <c r="M83" s="1113"/>
      <c r="N83" s="1114"/>
      <c r="O83" s="516"/>
      <c r="P83" s="118"/>
      <c r="R83" s="517"/>
      <c r="S83" s="518"/>
    </row>
    <row r="84" spans="1:19" s="66" customFormat="1" ht="20.149999999999999" customHeight="1">
      <c r="A84" s="1023" t="s">
        <v>129</v>
      </c>
      <c r="B84" s="1050"/>
      <c r="C84" s="1050"/>
      <c r="D84" s="1065"/>
      <c r="E84" s="1066"/>
      <c r="F84" s="86"/>
      <c r="G84" s="87">
        <v>0</v>
      </c>
      <c r="H84" s="71"/>
      <c r="I84" s="1023" t="s">
        <v>129</v>
      </c>
      <c r="J84" s="1050"/>
      <c r="K84" s="1050"/>
      <c r="L84" s="558"/>
      <c r="M84" s="559"/>
      <c r="N84" s="86"/>
      <c r="O84" s="87">
        <v>0</v>
      </c>
      <c r="P84" s="65"/>
    </row>
    <row r="85" spans="1:19" s="66" customFormat="1" ht="20.149999999999999" customHeight="1">
      <c r="A85" s="1038" t="s">
        <v>122</v>
      </c>
      <c r="B85" s="1039"/>
      <c r="C85" s="1039"/>
      <c r="D85" s="1039"/>
      <c r="E85" s="1039"/>
      <c r="F85" s="1040"/>
      <c r="G85" s="88">
        <f>SUM(G72:G81)</f>
        <v>0</v>
      </c>
      <c r="H85" s="60"/>
      <c r="I85" s="1038" t="s">
        <v>122</v>
      </c>
      <c r="J85" s="1039"/>
      <c r="K85" s="1039"/>
      <c r="L85" s="1039"/>
      <c r="M85" s="1039"/>
      <c r="N85" s="1040"/>
      <c r="O85" s="88">
        <f>SUM(O72:O81)</f>
        <v>0</v>
      </c>
      <c r="P85" s="65"/>
    </row>
    <row r="86" spans="1:19" s="66" customFormat="1" ht="20.149999999999999" customHeight="1">
      <c r="A86" s="1073" t="s">
        <v>219</v>
      </c>
      <c r="B86" s="1065"/>
      <c r="C86" s="1065"/>
      <c r="D86" s="1065"/>
      <c r="E86" s="1065"/>
      <c r="F86" s="1066"/>
      <c r="G86" s="89"/>
      <c r="H86" s="71"/>
      <c r="I86" s="1073" t="s">
        <v>219</v>
      </c>
      <c r="J86" s="1065"/>
      <c r="K86" s="1065"/>
      <c r="L86" s="1065"/>
      <c r="M86" s="1065"/>
      <c r="N86" s="1066"/>
      <c r="O86" s="89"/>
      <c r="P86" s="65"/>
    </row>
    <row r="87" spans="1:19" s="66" customFormat="1" ht="20.149999999999999" customHeight="1">
      <c r="A87" s="1038" t="s">
        <v>123</v>
      </c>
      <c r="B87" s="1039"/>
      <c r="C87" s="1039"/>
      <c r="D87" s="1039"/>
      <c r="E87" s="1039"/>
      <c r="F87" s="1040"/>
      <c r="G87" s="88">
        <f>G85+G86</f>
        <v>0</v>
      </c>
      <c r="H87" s="60"/>
      <c r="I87" s="1038" t="s">
        <v>123</v>
      </c>
      <c r="J87" s="1039"/>
      <c r="K87" s="1039"/>
      <c r="L87" s="1039"/>
      <c r="M87" s="1039"/>
      <c r="N87" s="1040"/>
      <c r="O87" s="88">
        <f>O85+O86</f>
        <v>0</v>
      </c>
      <c r="P87" s="65"/>
    </row>
    <row r="88" spans="1:19" s="66" customFormat="1" ht="20.149999999999999" customHeight="1">
      <c r="A88" s="90"/>
      <c r="B88" s="90"/>
      <c r="C88" s="90"/>
      <c r="D88" s="354"/>
      <c r="E88" s="90"/>
      <c r="F88" s="90"/>
      <c r="G88" s="118">
        <v>7</v>
      </c>
      <c r="H88" s="90"/>
      <c r="I88" s="90"/>
      <c r="J88" s="90"/>
      <c r="K88" s="90"/>
      <c r="L88" s="354"/>
      <c r="M88" s="90"/>
      <c r="N88" s="90"/>
      <c r="O88" s="118">
        <v>8</v>
      </c>
      <c r="P88" s="65"/>
    </row>
    <row r="89" spans="1:19" s="66" customFormat="1" ht="20.149999999999999" customHeight="1">
      <c r="A89" s="1032" t="s">
        <v>119</v>
      </c>
      <c r="B89" s="1033"/>
      <c r="C89" s="1047" t="str">
        <f>IF(総表!$C36="","",TEXT(総表!$C36,"yyyy/mm/dd")&amp;総表!$D36&amp;TEXT(総表!$E36,"yyyy/mm/dd"))</f>
        <v/>
      </c>
      <c r="D89" s="1048"/>
      <c r="E89" s="1048"/>
      <c r="F89" s="1048"/>
      <c r="G89" s="1049"/>
      <c r="H89" s="60"/>
      <c r="I89" s="1032" t="s">
        <v>119</v>
      </c>
      <c r="J89" s="1033"/>
      <c r="K89" s="1047" t="str">
        <f>IF(総表!$C37="","",TEXT(総表!$C37,"yyyy/mm/dd")&amp;総表!$D37&amp;TEXT(総表!$E37,"yyyy/mm/dd"))</f>
        <v/>
      </c>
      <c r="L89" s="1048"/>
      <c r="M89" s="1048"/>
      <c r="N89" s="1048"/>
      <c r="O89" s="1049"/>
      <c r="P89" s="65"/>
    </row>
    <row r="90" spans="1:19" s="66" customFormat="1" ht="20.149999999999999" customHeight="1">
      <c r="A90" s="1025" t="s">
        <v>27</v>
      </c>
      <c r="B90" s="1026"/>
      <c r="C90" s="1041" t="str">
        <f>IF(総表!$F36="","",総表!$F36)</f>
        <v/>
      </c>
      <c r="D90" s="1042"/>
      <c r="E90" s="1042"/>
      <c r="F90" s="1042"/>
      <c r="G90" s="1043"/>
      <c r="H90" s="60"/>
      <c r="I90" s="1025" t="s">
        <v>27</v>
      </c>
      <c r="J90" s="1026"/>
      <c r="K90" s="1041" t="str">
        <f>IF(総表!$F37="","",総表!$F37)</f>
        <v/>
      </c>
      <c r="L90" s="1042"/>
      <c r="M90" s="1042"/>
      <c r="N90" s="1042"/>
      <c r="O90" s="1043"/>
      <c r="P90" s="65"/>
    </row>
    <row r="91" spans="1:19" s="66" customFormat="1" ht="20.149999999999999" customHeight="1">
      <c r="A91" s="1023" t="s">
        <v>124</v>
      </c>
      <c r="B91" s="1024"/>
      <c r="C91" s="1074"/>
      <c r="D91" s="1075"/>
      <c r="E91" s="1062"/>
      <c r="F91" s="1063"/>
      <c r="G91" s="1064"/>
      <c r="H91" s="60"/>
      <c r="I91" s="1023" t="s">
        <v>124</v>
      </c>
      <c r="J91" s="1024"/>
      <c r="K91" s="1074"/>
      <c r="L91" s="1075"/>
      <c r="M91" s="1062"/>
      <c r="N91" s="1063"/>
      <c r="O91" s="1064"/>
      <c r="P91" s="65"/>
    </row>
    <row r="92" spans="1:19" s="66" customFormat="1" ht="20.149999999999999" customHeight="1">
      <c r="A92" s="1038" t="s">
        <v>484</v>
      </c>
      <c r="B92" s="1040" t="s">
        <v>485</v>
      </c>
      <c r="C92" s="1030"/>
      <c r="D92" s="1031"/>
      <c r="E92" s="1020"/>
      <c r="F92" s="1021" t="s">
        <v>160</v>
      </c>
      <c r="G92" s="1022"/>
      <c r="H92" s="90"/>
      <c r="I92" s="1038" t="s">
        <v>484</v>
      </c>
      <c r="J92" s="1040" t="s">
        <v>485</v>
      </c>
      <c r="K92" s="1030"/>
      <c r="L92" s="1031"/>
      <c r="M92" s="1020"/>
      <c r="N92" s="1021" t="s">
        <v>160</v>
      </c>
      <c r="O92" s="1022"/>
      <c r="P92" s="65"/>
    </row>
    <row r="93" spans="1:19" s="66" customFormat="1" ht="20.149999999999999" customHeight="1">
      <c r="A93" s="1032" t="s">
        <v>136</v>
      </c>
      <c r="B93" s="1033"/>
      <c r="C93" s="1034">
        <f>C91-C92</f>
        <v>0</v>
      </c>
      <c r="D93" s="1035"/>
      <c r="E93" s="1036" t="s">
        <v>137</v>
      </c>
      <c r="F93" s="1037"/>
      <c r="G93" s="72" t="str">
        <f>IF(C93*C94=0,"",C93*C94)</f>
        <v/>
      </c>
      <c r="H93" s="60"/>
      <c r="I93" s="1032" t="s">
        <v>136</v>
      </c>
      <c r="J93" s="1033"/>
      <c r="K93" s="1034">
        <f>K91-K92</f>
        <v>0</v>
      </c>
      <c r="L93" s="1035"/>
      <c r="M93" s="1036" t="s">
        <v>137</v>
      </c>
      <c r="N93" s="1037"/>
      <c r="O93" s="72" t="str">
        <f>IF(K93*K94=0,"",K93*K94)</f>
        <v/>
      </c>
      <c r="P93" s="65"/>
    </row>
    <row r="94" spans="1:19" s="66" customFormat="1" ht="20.149999999999999" customHeight="1">
      <c r="A94" s="1023" t="s">
        <v>120</v>
      </c>
      <c r="B94" s="1024"/>
      <c r="C94" s="1052">
        <f>個表!J29</f>
        <v>0</v>
      </c>
      <c r="D94" s="1053"/>
      <c r="E94" s="73"/>
      <c r="F94" s="74"/>
      <c r="G94" s="75"/>
      <c r="H94" s="60"/>
      <c r="I94" s="1023" t="s">
        <v>120</v>
      </c>
      <c r="J94" s="1024"/>
      <c r="K94" s="1052">
        <f>個表!J30</f>
        <v>0</v>
      </c>
      <c r="L94" s="1053"/>
      <c r="M94" s="73"/>
      <c r="N94" s="74"/>
      <c r="O94" s="75"/>
      <c r="P94" s="65"/>
    </row>
    <row r="95" spans="1:19" s="66" customFormat="1" ht="20.149999999999999" customHeight="1">
      <c r="A95" s="1038" t="s">
        <v>125</v>
      </c>
      <c r="B95" s="1040"/>
      <c r="C95" s="1091" t="str">
        <f>IF(G93="","",SUM(F99:F108))</f>
        <v/>
      </c>
      <c r="D95" s="1091"/>
      <c r="E95" s="1056" t="s">
        <v>127</v>
      </c>
      <c r="F95" s="1057"/>
      <c r="G95" s="76" t="str">
        <f>IF(G93="","",C95/G93)</f>
        <v/>
      </c>
      <c r="H95" s="60"/>
      <c r="I95" s="1038" t="s">
        <v>125</v>
      </c>
      <c r="J95" s="1040"/>
      <c r="K95" s="1091" t="str">
        <f>IF(O93="","",SUM(N99:N108))</f>
        <v/>
      </c>
      <c r="L95" s="1091"/>
      <c r="M95" s="1056" t="s">
        <v>127</v>
      </c>
      <c r="N95" s="1057"/>
      <c r="O95" s="76" t="str">
        <f>IF(O93="","",K95/O93)</f>
        <v/>
      </c>
      <c r="P95" s="65"/>
    </row>
    <row r="96" spans="1:19" s="66" customFormat="1" ht="20.149999999999999" customHeight="1">
      <c r="A96" s="1038" t="s">
        <v>126</v>
      </c>
      <c r="B96" s="1040"/>
      <c r="C96" s="1051" t="str">
        <f>IF(G93="","",SUM(F99:F111))</f>
        <v/>
      </c>
      <c r="D96" s="1051"/>
      <c r="E96" s="1054" t="s">
        <v>128</v>
      </c>
      <c r="F96" s="1055"/>
      <c r="G96" s="77" t="str">
        <f>IF(G93="","",C96/G93)</f>
        <v/>
      </c>
      <c r="H96" s="60"/>
      <c r="I96" s="1038" t="s">
        <v>126</v>
      </c>
      <c r="J96" s="1040"/>
      <c r="K96" s="1051" t="str">
        <f>IF(O93="","",SUM(N99:N111))</f>
        <v/>
      </c>
      <c r="L96" s="1051"/>
      <c r="M96" s="1054" t="s">
        <v>128</v>
      </c>
      <c r="N96" s="1055"/>
      <c r="O96" s="77" t="str">
        <f>IF(O93="","",K96/O93)</f>
        <v/>
      </c>
      <c r="P96" s="65"/>
    </row>
    <row r="97" spans="1:19" s="66" customFormat="1" ht="20.149999999999999" customHeight="1">
      <c r="A97" s="1038" t="s">
        <v>215</v>
      </c>
      <c r="B97" s="1039"/>
      <c r="C97" s="1039"/>
      <c r="D97" s="1039"/>
      <c r="E97" s="1039"/>
      <c r="F97" s="1039"/>
      <c r="G97" s="1093"/>
      <c r="H97" s="60"/>
      <c r="I97" s="1038" t="s">
        <v>215</v>
      </c>
      <c r="J97" s="1039"/>
      <c r="K97" s="1039"/>
      <c r="L97" s="1039"/>
      <c r="M97" s="1039"/>
      <c r="N97" s="1039"/>
      <c r="O97" s="1093"/>
      <c r="P97" s="65"/>
    </row>
    <row r="98" spans="1:19" s="66" customFormat="1" ht="20.149999999999999" customHeight="1">
      <c r="A98" s="1038" t="s">
        <v>39</v>
      </c>
      <c r="B98" s="1039"/>
      <c r="C98" s="1040"/>
      <c r="D98" s="351" t="s">
        <v>366</v>
      </c>
      <c r="E98" s="78" t="s">
        <v>28</v>
      </c>
      <c r="F98" s="78" t="s">
        <v>29</v>
      </c>
      <c r="G98" s="79" t="s">
        <v>30</v>
      </c>
      <c r="H98" s="60"/>
      <c r="I98" s="1038" t="s">
        <v>39</v>
      </c>
      <c r="J98" s="1039"/>
      <c r="K98" s="1040"/>
      <c r="L98" s="351" t="s">
        <v>366</v>
      </c>
      <c r="M98" s="78" t="s">
        <v>28</v>
      </c>
      <c r="N98" s="78" t="s">
        <v>29</v>
      </c>
      <c r="O98" s="79" t="s">
        <v>30</v>
      </c>
      <c r="P98" s="65"/>
    </row>
    <row r="99" spans="1:19" s="66" customFormat="1" ht="20.149999999999999" customHeight="1">
      <c r="A99" s="1044"/>
      <c r="B99" s="1045"/>
      <c r="C99" s="1046"/>
      <c r="D99" s="352"/>
      <c r="E99" s="80" t="s">
        <v>28</v>
      </c>
      <c r="F99" s="81"/>
      <c r="G99" s="82">
        <f>D99*F99</f>
        <v>0</v>
      </c>
      <c r="H99" s="60"/>
      <c r="I99" s="1044"/>
      <c r="J99" s="1045"/>
      <c r="K99" s="1046"/>
      <c r="L99" s="352"/>
      <c r="M99" s="80" t="s">
        <v>28</v>
      </c>
      <c r="N99" s="81"/>
      <c r="O99" s="82">
        <f>L99*N99</f>
        <v>0</v>
      </c>
      <c r="P99" s="65"/>
    </row>
    <row r="100" spans="1:19" s="66" customFormat="1" ht="20.149999999999999" customHeight="1">
      <c r="A100" s="1027"/>
      <c r="B100" s="1028"/>
      <c r="C100" s="1029"/>
      <c r="D100" s="353"/>
      <c r="E100" s="84" t="s">
        <v>28</v>
      </c>
      <c r="F100" s="83"/>
      <c r="G100" s="85">
        <f t="shared" ref="G100:G108" si="6">D100*F100</f>
        <v>0</v>
      </c>
      <c r="H100" s="60"/>
      <c r="I100" s="1027"/>
      <c r="J100" s="1028"/>
      <c r="K100" s="1029"/>
      <c r="L100" s="353"/>
      <c r="M100" s="84" t="s">
        <v>28</v>
      </c>
      <c r="N100" s="83"/>
      <c r="O100" s="85">
        <f t="shared" ref="O100:O108" si="7">L100*N100</f>
        <v>0</v>
      </c>
      <c r="P100" s="65"/>
    </row>
    <row r="101" spans="1:19" s="66" customFormat="1" ht="20.149999999999999" customHeight="1">
      <c r="A101" s="1027"/>
      <c r="B101" s="1028"/>
      <c r="C101" s="1029"/>
      <c r="D101" s="353"/>
      <c r="E101" s="84" t="s">
        <v>28</v>
      </c>
      <c r="F101" s="83"/>
      <c r="G101" s="85">
        <f t="shared" si="6"/>
        <v>0</v>
      </c>
      <c r="H101" s="60"/>
      <c r="I101" s="1027"/>
      <c r="J101" s="1028"/>
      <c r="K101" s="1029"/>
      <c r="L101" s="353"/>
      <c r="M101" s="84" t="s">
        <v>28</v>
      </c>
      <c r="N101" s="83"/>
      <c r="O101" s="85">
        <f t="shared" si="7"/>
        <v>0</v>
      </c>
      <c r="P101" s="65"/>
    </row>
    <row r="102" spans="1:19" s="66" customFormat="1" ht="20.149999999999999" customHeight="1">
      <c r="A102" s="1027"/>
      <c r="B102" s="1028"/>
      <c r="C102" s="1029"/>
      <c r="D102" s="353"/>
      <c r="E102" s="84" t="s">
        <v>28</v>
      </c>
      <c r="F102" s="83"/>
      <c r="G102" s="85">
        <f t="shared" si="6"/>
        <v>0</v>
      </c>
      <c r="H102" s="60"/>
      <c r="I102" s="1027"/>
      <c r="J102" s="1028"/>
      <c r="K102" s="1029"/>
      <c r="L102" s="353"/>
      <c r="M102" s="84" t="s">
        <v>28</v>
      </c>
      <c r="N102" s="83"/>
      <c r="O102" s="85">
        <f t="shared" si="7"/>
        <v>0</v>
      </c>
      <c r="P102" s="65"/>
    </row>
    <row r="103" spans="1:19" s="66" customFormat="1" ht="20.149999999999999" customHeight="1">
      <c r="A103" s="1027"/>
      <c r="B103" s="1028"/>
      <c r="C103" s="1029"/>
      <c r="D103" s="353"/>
      <c r="E103" s="84" t="s">
        <v>28</v>
      </c>
      <c r="F103" s="83"/>
      <c r="G103" s="85">
        <f t="shared" si="6"/>
        <v>0</v>
      </c>
      <c r="H103" s="60"/>
      <c r="I103" s="1027"/>
      <c r="J103" s="1028"/>
      <c r="K103" s="1029"/>
      <c r="L103" s="353"/>
      <c r="M103" s="84" t="s">
        <v>28</v>
      </c>
      <c r="N103" s="83"/>
      <c r="O103" s="85">
        <f t="shared" si="7"/>
        <v>0</v>
      </c>
      <c r="P103" s="65"/>
    </row>
    <row r="104" spans="1:19" s="66" customFormat="1" ht="20.149999999999999" customHeight="1">
      <c r="A104" s="1027"/>
      <c r="B104" s="1028"/>
      <c r="C104" s="1029"/>
      <c r="D104" s="353"/>
      <c r="E104" s="84" t="s">
        <v>28</v>
      </c>
      <c r="F104" s="83"/>
      <c r="G104" s="85">
        <f t="shared" si="6"/>
        <v>0</v>
      </c>
      <c r="H104" s="60"/>
      <c r="I104" s="1027"/>
      <c r="J104" s="1028"/>
      <c r="K104" s="1029"/>
      <c r="L104" s="353"/>
      <c r="M104" s="84" t="s">
        <v>28</v>
      </c>
      <c r="N104" s="83"/>
      <c r="O104" s="85">
        <f t="shared" si="7"/>
        <v>0</v>
      </c>
      <c r="P104" s="65"/>
    </row>
    <row r="105" spans="1:19" s="66" customFormat="1" ht="20.149999999999999" customHeight="1">
      <c r="A105" s="1027"/>
      <c r="B105" s="1028"/>
      <c r="C105" s="1029"/>
      <c r="D105" s="353"/>
      <c r="E105" s="84" t="s">
        <v>28</v>
      </c>
      <c r="F105" s="83"/>
      <c r="G105" s="85">
        <f t="shared" si="6"/>
        <v>0</v>
      </c>
      <c r="H105" s="60"/>
      <c r="I105" s="1027"/>
      <c r="J105" s="1028"/>
      <c r="K105" s="1029"/>
      <c r="L105" s="353"/>
      <c r="M105" s="84" t="s">
        <v>28</v>
      </c>
      <c r="N105" s="83"/>
      <c r="O105" s="85">
        <f t="shared" si="7"/>
        <v>0</v>
      </c>
      <c r="P105" s="65"/>
    </row>
    <row r="106" spans="1:19" s="66" customFormat="1" ht="20.149999999999999" customHeight="1">
      <c r="A106" s="1027"/>
      <c r="B106" s="1028"/>
      <c r="C106" s="1029"/>
      <c r="D106" s="353"/>
      <c r="E106" s="84" t="s">
        <v>28</v>
      </c>
      <c r="F106" s="83"/>
      <c r="G106" s="85">
        <f t="shared" si="6"/>
        <v>0</v>
      </c>
      <c r="H106" s="60"/>
      <c r="I106" s="1027"/>
      <c r="J106" s="1028"/>
      <c r="K106" s="1029"/>
      <c r="L106" s="353"/>
      <c r="M106" s="84" t="s">
        <v>28</v>
      </c>
      <c r="N106" s="83"/>
      <c r="O106" s="85">
        <f t="shared" si="7"/>
        <v>0</v>
      </c>
      <c r="P106" s="65"/>
    </row>
    <row r="107" spans="1:19" s="66" customFormat="1" ht="20.149999999999999" customHeight="1">
      <c r="A107" s="1027"/>
      <c r="B107" s="1028"/>
      <c r="C107" s="1029"/>
      <c r="D107" s="353"/>
      <c r="E107" s="84" t="s">
        <v>28</v>
      </c>
      <c r="F107" s="83"/>
      <c r="G107" s="85">
        <f t="shared" si="6"/>
        <v>0</v>
      </c>
      <c r="H107" s="60"/>
      <c r="I107" s="1027"/>
      <c r="J107" s="1028"/>
      <c r="K107" s="1029"/>
      <c r="L107" s="353"/>
      <c r="M107" s="84" t="s">
        <v>28</v>
      </c>
      <c r="N107" s="83"/>
      <c r="O107" s="85">
        <f t="shared" si="7"/>
        <v>0</v>
      </c>
      <c r="P107" s="65"/>
    </row>
    <row r="108" spans="1:19" s="66" customFormat="1" ht="20.149999999999999" customHeight="1">
      <c r="A108" s="1027"/>
      <c r="B108" s="1028"/>
      <c r="C108" s="1029"/>
      <c r="D108" s="353"/>
      <c r="E108" s="84" t="s">
        <v>28</v>
      </c>
      <c r="F108" s="83"/>
      <c r="G108" s="85">
        <f t="shared" si="6"/>
        <v>0</v>
      </c>
      <c r="H108" s="60"/>
      <c r="I108" s="1027"/>
      <c r="J108" s="1028"/>
      <c r="K108" s="1029"/>
      <c r="L108" s="353"/>
      <c r="M108" s="84" t="s">
        <v>28</v>
      </c>
      <c r="N108" s="83"/>
      <c r="O108" s="85">
        <f t="shared" si="7"/>
        <v>0</v>
      </c>
      <c r="P108" s="65"/>
    </row>
    <row r="109" spans="1:19" s="66" customFormat="1" ht="20" customHeight="1">
      <c r="A109" s="1076" t="s">
        <v>579</v>
      </c>
      <c r="B109" s="1077"/>
      <c r="C109" s="1078"/>
      <c r="D109" s="496" t="s">
        <v>532</v>
      </c>
      <c r="E109" s="1082" t="s">
        <v>533</v>
      </c>
      <c r="F109" s="1083"/>
      <c r="G109" s="497" t="s">
        <v>534</v>
      </c>
      <c r="H109" s="71"/>
      <c r="I109" s="1076" t="s">
        <v>579</v>
      </c>
      <c r="J109" s="1077"/>
      <c r="K109" s="1078"/>
      <c r="L109" s="496" t="s">
        <v>532</v>
      </c>
      <c r="M109" s="1082" t="s">
        <v>533</v>
      </c>
      <c r="N109" s="1083"/>
      <c r="O109" s="498" t="s">
        <v>534</v>
      </c>
      <c r="P109" s="65"/>
    </row>
    <row r="110" spans="1:19" s="514" customFormat="1" ht="20" customHeight="1">
      <c r="A110" s="1079"/>
      <c r="B110" s="1080"/>
      <c r="C110" s="1081"/>
      <c r="D110" s="515"/>
      <c r="E110" s="1113"/>
      <c r="F110" s="1114"/>
      <c r="G110" s="516"/>
      <c r="H110" s="63"/>
      <c r="I110" s="1079"/>
      <c r="J110" s="1080"/>
      <c r="K110" s="1081"/>
      <c r="L110" s="515"/>
      <c r="M110" s="1113"/>
      <c r="N110" s="1114"/>
      <c r="O110" s="516"/>
      <c r="P110" s="118"/>
      <c r="R110" s="517"/>
      <c r="S110" s="518"/>
    </row>
    <row r="111" spans="1:19" s="66" customFormat="1" ht="20.149999999999999" customHeight="1">
      <c r="A111" s="1023" t="s">
        <v>129</v>
      </c>
      <c r="B111" s="1050"/>
      <c r="C111" s="1050"/>
      <c r="D111" s="1065"/>
      <c r="E111" s="1066"/>
      <c r="F111" s="86"/>
      <c r="G111" s="87">
        <v>0</v>
      </c>
      <c r="H111" s="71"/>
      <c r="I111" s="1023" t="s">
        <v>129</v>
      </c>
      <c r="J111" s="1050"/>
      <c r="K111" s="1050"/>
      <c r="L111" s="558"/>
      <c r="M111" s="559"/>
      <c r="N111" s="86"/>
      <c r="O111" s="87">
        <v>0</v>
      </c>
      <c r="P111" s="65"/>
    </row>
    <row r="112" spans="1:19" s="66" customFormat="1" ht="20.149999999999999" customHeight="1">
      <c r="A112" s="1038" t="s">
        <v>122</v>
      </c>
      <c r="B112" s="1039"/>
      <c r="C112" s="1039"/>
      <c r="D112" s="1039"/>
      <c r="E112" s="1039"/>
      <c r="F112" s="1040"/>
      <c r="G112" s="88">
        <f>SUM(G99:G108)</f>
        <v>0</v>
      </c>
      <c r="H112" s="60"/>
      <c r="I112" s="1038" t="s">
        <v>122</v>
      </c>
      <c r="J112" s="1039"/>
      <c r="K112" s="1039"/>
      <c r="L112" s="1039"/>
      <c r="M112" s="1039"/>
      <c r="N112" s="1040"/>
      <c r="O112" s="88">
        <f>SUM(O99:O108)</f>
        <v>0</v>
      </c>
      <c r="P112" s="65"/>
    </row>
    <row r="113" spans="1:16" s="66" customFormat="1" ht="20.149999999999999" customHeight="1">
      <c r="A113" s="1073" t="s">
        <v>219</v>
      </c>
      <c r="B113" s="1065"/>
      <c r="C113" s="1065"/>
      <c r="D113" s="1065"/>
      <c r="E113" s="1065"/>
      <c r="F113" s="1066"/>
      <c r="G113" s="89"/>
      <c r="H113" s="71"/>
      <c r="I113" s="1073" t="s">
        <v>219</v>
      </c>
      <c r="J113" s="1065"/>
      <c r="K113" s="1065"/>
      <c r="L113" s="1065"/>
      <c r="M113" s="1065"/>
      <c r="N113" s="1066"/>
      <c r="O113" s="89"/>
      <c r="P113" s="65"/>
    </row>
    <row r="114" spans="1:16" s="66" customFormat="1" ht="20.149999999999999" customHeight="1">
      <c r="A114" s="1038" t="s">
        <v>123</v>
      </c>
      <c r="B114" s="1039"/>
      <c r="C114" s="1039"/>
      <c r="D114" s="1039"/>
      <c r="E114" s="1039"/>
      <c r="F114" s="1040"/>
      <c r="G114" s="88">
        <f>G112+G113</f>
        <v>0</v>
      </c>
      <c r="H114" s="60"/>
      <c r="I114" s="1038" t="s">
        <v>123</v>
      </c>
      <c r="J114" s="1039"/>
      <c r="K114" s="1039"/>
      <c r="L114" s="1039"/>
      <c r="M114" s="1039"/>
      <c r="N114" s="1040"/>
      <c r="O114" s="88">
        <f>O112+O113</f>
        <v>0</v>
      </c>
      <c r="P114" s="65"/>
    </row>
    <row r="115" spans="1:16" s="66" customFormat="1" ht="20.149999999999999" customHeight="1">
      <c r="A115" s="90"/>
      <c r="B115" s="90"/>
      <c r="C115" s="90"/>
      <c r="D115" s="354"/>
      <c r="E115" s="90"/>
      <c r="F115" s="90"/>
      <c r="G115" s="118">
        <v>9</v>
      </c>
      <c r="H115" s="90"/>
      <c r="I115" s="90"/>
      <c r="J115" s="90"/>
      <c r="K115" s="90"/>
      <c r="L115" s="354"/>
      <c r="M115" s="90"/>
      <c r="N115" s="90"/>
      <c r="O115" s="118">
        <v>10</v>
      </c>
      <c r="P115" s="65"/>
    </row>
    <row r="116" spans="1:16" s="66" customFormat="1" ht="20.149999999999999" customHeight="1">
      <c r="A116" s="1032" t="s">
        <v>119</v>
      </c>
      <c r="B116" s="1033"/>
      <c r="C116" s="1047" t="str">
        <f>IF(総表!$C38="","",TEXT(総表!$C38,"yyyy/mm/dd")&amp;総表!$D38&amp;TEXT(総表!$E38,"yyyy/mm/dd"))</f>
        <v/>
      </c>
      <c r="D116" s="1048"/>
      <c r="E116" s="1048"/>
      <c r="F116" s="1048"/>
      <c r="G116" s="1049"/>
      <c r="H116" s="60"/>
      <c r="I116" s="1032" t="s">
        <v>119</v>
      </c>
      <c r="J116" s="1033"/>
      <c r="K116" s="1047" t="str">
        <f>IF(総表!$C39="","",TEXT(総表!$C39,"yyyy/mm/dd")&amp;総表!$D39&amp;TEXT(総表!$E39,"yyyy/mm/dd"))</f>
        <v/>
      </c>
      <c r="L116" s="1048"/>
      <c r="M116" s="1048"/>
      <c r="N116" s="1048"/>
      <c r="O116" s="1049"/>
      <c r="P116" s="65"/>
    </row>
    <row r="117" spans="1:16" s="66" customFormat="1" ht="20.149999999999999" customHeight="1">
      <c r="A117" s="1025" t="s">
        <v>27</v>
      </c>
      <c r="B117" s="1026"/>
      <c r="C117" s="1041" t="str">
        <f>IF(総表!$F38="","",総表!$F38)</f>
        <v/>
      </c>
      <c r="D117" s="1042"/>
      <c r="E117" s="1042"/>
      <c r="F117" s="1042"/>
      <c r="G117" s="1043"/>
      <c r="H117" s="60"/>
      <c r="I117" s="1025" t="s">
        <v>27</v>
      </c>
      <c r="J117" s="1026"/>
      <c r="K117" s="1041" t="str">
        <f>IF(総表!$F39="","",総表!$F39)</f>
        <v/>
      </c>
      <c r="L117" s="1042"/>
      <c r="M117" s="1042"/>
      <c r="N117" s="1042"/>
      <c r="O117" s="1043"/>
      <c r="P117" s="65"/>
    </row>
    <row r="118" spans="1:16" s="66" customFormat="1" ht="20.149999999999999" customHeight="1">
      <c r="A118" s="1023" t="s">
        <v>124</v>
      </c>
      <c r="B118" s="1024"/>
      <c r="C118" s="1074"/>
      <c r="D118" s="1075"/>
      <c r="E118" s="1062"/>
      <c r="F118" s="1063"/>
      <c r="G118" s="1064"/>
      <c r="H118" s="60"/>
      <c r="I118" s="1023" t="s">
        <v>124</v>
      </c>
      <c r="J118" s="1024"/>
      <c r="K118" s="1074"/>
      <c r="L118" s="1075"/>
      <c r="M118" s="1062"/>
      <c r="N118" s="1063"/>
      <c r="O118" s="1064"/>
      <c r="P118" s="65"/>
    </row>
    <row r="119" spans="1:16" s="66" customFormat="1" ht="20.149999999999999" customHeight="1">
      <c r="A119" s="1038" t="s">
        <v>484</v>
      </c>
      <c r="B119" s="1040"/>
      <c r="C119" s="1030"/>
      <c r="D119" s="1031"/>
      <c r="E119" s="1020"/>
      <c r="F119" s="1021" t="s">
        <v>160</v>
      </c>
      <c r="G119" s="1022"/>
      <c r="H119" s="90"/>
      <c r="I119" s="1038" t="s">
        <v>484</v>
      </c>
      <c r="J119" s="1040"/>
      <c r="K119" s="1030"/>
      <c r="L119" s="1031"/>
      <c r="M119" s="1020"/>
      <c r="N119" s="1021" t="s">
        <v>160</v>
      </c>
      <c r="O119" s="1022"/>
      <c r="P119" s="65"/>
    </row>
    <row r="120" spans="1:16" s="66" customFormat="1" ht="20.149999999999999" customHeight="1">
      <c r="A120" s="1032" t="s">
        <v>136</v>
      </c>
      <c r="B120" s="1033"/>
      <c r="C120" s="1034">
        <f>C118-C119</f>
        <v>0</v>
      </c>
      <c r="D120" s="1035"/>
      <c r="E120" s="1036" t="s">
        <v>137</v>
      </c>
      <c r="F120" s="1037"/>
      <c r="G120" s="72" t="str">
        <f>IF(C120*C121=0,"",C120*C121)</f>
        <v/>
      </c>
      <c r="H120" s="60"/>
      <c r="I120" s="1032" t="s">
        <v>136</v>
      </c>
      <c r="J120" s="1033"/>
      <c r="K120" s="1034">
        <f>K118-K119</f>
        <v>0</v>
      </c>
      <c r="L120" s="1035"/>
      <c r="M120" s="1036" t="s">
        <v>137</v>
      </c>
      <c r="N120" s="1037"/>
      <c r="O120" s="72" t="str">
        <f>IF(K120*K121=0,"",K120*K121)</f>
        <v/>
      </c>
      <c r="P120" s="65"/>
    </row>
    <row r="121" spans="1:16" s="66" customFormat="1" ht="20.149999999999999" customHeight="1">
      <c r="A121" s="1023" t="s">
        <v>120</v>
      </c>
      <c r="B121" s="1024"/>
      <c r="C121" s="1052">
        <f>個表!J31</f>
        <v>0</v>
      </c>
      <c r="D121" s="1053"/>
      <c r="E121" s="73"/>
      <c r="F121" s="74"/>
      <c r="G121" s="75"/>
      <c r="H121" s="60"/>
      <c r="I121" s="1023" t="s">
        <v>120</v>
      </c>
      <c r="J121" s="1024"/>
      <c r="K121" s="1052">
        <f>個表!J32</f>
        <v>0</v>
      </c>
      <c r="L121" s="1053"/>
      <c r="M121" s="73"/>
      <c r="N121" s="74"/>
      <c r="O121" s="75"/>
      <c r="P121" s="65"/>
    </row>
    <row r="122" spans="1:16" s="66" customFormat="1" ht="20.149999999999999" customHeight="1">
      <c r="A122" s="1038" t="s">
        <v>125</v>
      </c>
      <c r="B122" s="1040"/>
      <c r="C122" s="1091" t="str">
        <f>IF(G120="","",SUM(F126:F135))</f>
        <v/>
      </c>
      <c r="D122" s="1091"/>
      <c r="E122" s="1056" t="s">
        <v>127</v>
      </c>
      <c r="F122" s="1057"/>
      <c r="G122" s="76" t="str">
        <f>IF(G120="","",C122/G120)</f>
        <v/>
      </c>
      <c r="H122" s="60"/>
      <c r="I122" s="1038" t="s">
        <v>125</v>
      </c>
      <c r="J122" s="1040"/>
      <c r="K122" s="1091" t="str">
        <f>IF(O120="","",SUM(N126:N135))</f>
        <v/>
      </c>
      <c r="L122" s="1091"/>
      <c r="M122" s="1056" t="s">
        <v>127</v>
      </c>
      <c r="N122" s="1057"/>
      <c r="O122" s="76" t="str">
        <f>IF(O120="","",K122/O120)</f>
        <v/>
      </c>
      <c r="P122" s="65"/>
    </row>
    <row r="123" spans="1:16" s="66" customFormat="1" ht="20.149999999999999" customHeight="1">
      <c r="A123" s="1038" t="s">
        <v>126</v>
      </c>
      <c r="B123" s="1040"/>
      <c r="C123" s="1051" t="str">
        <f>IF(G120="","",SUM(F126:F138))</f>
        <v/>
      </c>
      <c r="D123" s="1051"/>
      <c r="E123" s="1054" t="s">
        <v>128</v>
      </c>
      <c r="F123" s="1055"/>
      <c r="G123" s="77" t="str">
        <f>IF(G120="","",C123/G120)</f>
        <v/>
      </c>
      <c r="H123" s="60"/>
      <c r="I123" s="1038" t="s">
        <v>126</v>
      </c>
      <c r="J123" s="1040"/>
      <c r="K123" s="1051" t="str">
        <f>IF(O120="","",SUM(N126:N138))</f>
        <v/>
      </c>
      <c r="L123" s="1051"/>
      <c r="M123" s="1054" t="s">
        <v>128</v>
      </c>
      <c r="N123" s="1055"/>
      <c r="O123" s="77" t="str">
        <f>IF(O120="","",K123/O120)</f>
        <v/>
      </c>
      <c r="P123" s="65"/>
    </row>
    <row r="124" spans="1:16" s="66" customFormat="1" ht="20.149999999999999" customHeight="1">
      <c r="A124" s="1038" t="s">
        <v>215</v>
      </c>
      <c r="B124" s="1039"/>
      <c r="C124" s="1039"/>
      <c r="D124" s="1039"/>
      <c r="E124" s="1039"/>
      <c r="F124" s="1039"/>
      <c r="G124" s="1093"/>
      <c r="H124" s="60"/>
      <c r="I124" s="1038" t="s">
        <v>215</v>
      </c>
      <c r="J124" s="1039"/>
      <c r="K124" s="1039"/>
      <c r="L124" s="1039"/>
      <c r="M124" s="1039"/>
      <c r="N124" s="1039"/>
      <c r="O124" s="1093"/>
      <c r="P124" s="65"/>
    </row>
    <row r="125" spans="1:16" s="66" customFormat="1" ht="20.149999999999999" customHeight="1">
      <c r="A125" s="1038" t="s">
        <v>39</v>
      </c>
      <c r="B125" s="1039"/>
      <c r="C125" s="1040"/>
      <c r="D125" s="351" t="s">
        <v>366</v>
      </c>
      <c r="E125" s="78" t="s">
        <v>28</v>
      </c>
      <c r="F125" s="78" t="s">
        <v>29</v>
      </c>
      <c r="G125" s="79" t="s">
        <v>30</v>
      </c>
      <c r="H125" s="60"/>
      <c r="I125" s="1038" t="s">
        <v>39</v>
      </c>
      <c r="J125" s="1039"/>
      <c r="K125" s="1040"/>
      <c r="L125" s="351" t="s">
        <v>366</v>
      </c>
      <c r="M125" s="78" t="s">
        <v>28</v>
      </c>
      <c r="N125" s="78" t="s">
        <v>29</v>
      </c>
      <c r="O125" s="79" t="s">
        <v>30</v>
      </c>
      <c r="P125" s="65"/>
    </row>
    <row r="126" spans="1:16" s="66" customFormat="1" ht="20.149999999999999" customHeight="1">
      <c r="A126" s="1044"/>
      <c r="B126" s="1045"/>
      <c r="C126" s="1046"/>
      <c r="D126" s="352"/>
      <c r="E126" s="80" t="s">
        <v>28</v>
      </c>
      <c r="F126" s="81"/>
      <c r="G126" s="82">
        <f>D126*F126</f>
        <v>0</v>
      </c>
      <c r="H126" s="60"/>
      <c r="I126" s="1044"/>
      <c r="J126" s="1045"/>
      <c r="K126" s="1046"/>
      <c r="L126" s="352"/>
      <c r="M126" s="80" t="s">
        <v>28</v>
      </c>
      <c r="N126" s="81"/>
      <c r="O126" s="82">
        <f>L126*N126</f>
        <v>0</v>
      </c>
      <c r="P126" s="65"/>
    </row>
    <row r="127" spans="1:16" s="66" customFormat="1" ht="20.149999999999999" customHeight="1">
      <c r="A127" s="1027"/>
      <c r="B127" s="1028"/>
      <c r="C127" s="1029"/>
      <c r="D127" s="353"/>
      <c r="E127" s="84" t="s">
        <v>28</v>
      </c>
      <c r="F127" s="83"/>
      <c r="G127" s="85">
        <f t="shared" ref="G127:G135" si="8">D127*F127</f>
        <v>0</v>
      </c>
      <c r="H127" s="60"/>
      <c r="I127" s="1027"/>
      <c r="J127" s="1028"/>
      <c r="K127" s="1029"/>
      <c r="L127" s="353"/>
      <c r="M127" s="84" t="s">
        <v>28</v>
      </c>
      <c r="N127" s="83"/>
      <c r="O127" s="85">
        <f t="shared" ref="O127:O135" si="9">L127*N127</f>
        <v>0</v>
      </c>
      <c r="P127" s="65"/>
    </row>
    <row r="128" spans="1:16" s="66" customFormat="1" ht="20.149999999999999" customHeight="1">
      <c r="A128" s="1027"/>
      <c r="B128" s="1028"/>
      <c r="C128" s="1029"/>
      <c r="D128" s="353"/>
      <c r="E128" s="84" t="s">
        <v>28</v>
      </c>
      <c r="F128" s="83"/>
      <c r="G128" s="85">
        <f t="shared" si="8"/>
        <v>0</v>
      </c>
      <c r="H128" s="60"/>
      <c r="I128" s="1027"/>
      <c r="J128" s="1028"/>
      <c r="K128" s="1029"/>
      <c r="L128" s="353"/>
      <c r="M128" s="84" t="s">
        <v>28</v>
      </c>
      <c r="N128" s="83"/>
      <c r="O128" s="85">
        <f t="shared" si="9"/>
        <v>0</v>
      </c>
      <c r="P128" s="65"/>
    </row>
    <row r="129" spans="1:19" s="66" customFormat="1" ht="20.149999999999999" customHeight="1">
      <c r="A129" s="1027"/>
      <c r="B129" s="1028"/>
      <c r="C129" s="1029"/>
      <c r="D129" s="353"/>
      <c r="E129" s="84" t="s">
        <v>28</v>
      </c>
      <c r="F129" s="83"/>
      <c r="G129" s="85">
        <f t="shared" si="8"/>
        <v>0</v>
      </c>
      <c r="H129" s="60"/>
      <c r="I129" s="1027"/>
      <c r="J129" s="1028"/>
      <c r="K129" s="1029"/>
      <c r="L129" s="353"/>
      <c r="M129" s="84" t="s">
        <v>28</v>
      </c>
      <c r="N129" s="83"/>
      <c r="O129" s="85">
        <f t="shared" si="9"/>
        <v>0</v>
      </c>
      <c r="P129" s="65"/>
    </row>
    <row r="130" spans="1:19" s="66" customFormat="1" ht="20.149999999999999" customHeight="1">
      <c r="A130" s="1027"/>
      <c r="B130" s="1028"/>
      <c r="C130" s="1029"/>
      <c r="D130" s="353"/>
      <c r="E130" s="84" t="s">
        <v>28</v>
      </c>
      <c r="F130" s="83"/>
      <c r="G130" s="85">
        <f t="shared" si="8"/>
        <v>0</v>
      </c>
      <c r="H130" s="60"/>
      <c r="I130" s="1027"/>
      <c r="J130" s="1028"/>
      <c r="K130" s="1029"/>
      <c r="L130" s="353"/>
      <c r="M130" s="84" t="s">
        <v>28</v>
      </c>
      <c r="N130" s="83"/>
      <c r="O130" s="85">
        <f t="shared" si="9"/>
        <v>0</v>
      </c>
      <c r="P130" s="65"/>
    </row>
    <row r="131" spans="1:19" s="66" customFormat="1" ht="20.149999999999999" customHeight="1">
      <c r="A131" s="1027"/>
      <c r="B131" s="1028"/>
      <c r="C131" s="1029"/>
      <c r="D131" s="353"/>
      <c r="E131" s="84" t="s">
        <v>28</v>
      </c>
      <c r="F131" s="83"/>
      <c r="G131" s="85">
        <f t="shared" si="8"/>
        <v>0</v>
      </c>
      <c r="H131" s="60"/>
      <c r="I131" s="1027"/>
      <c r="J131" s="1028"/>
      <c r="K131" s="1029"/>
      <c r="L131" s="353"/>
      <c r="M131" s="84" t="s">
        <v>28</v>
      </c>
      <c r="N131" s="83"/>
      <c r="O131" s="85">
        <f t="shared" si="9"/>
        <v>0</v>
      </c>
      <c r="P131" s="65"/>
    </row>
    <row r="132" spans="1:19" s="66" customFormat="1" ht="20.149999999999999" customHeight="1">
      <c r="A132" s="1027"/>
      <c r="B132" s="1028"/>
      <c r="C132" s="1029"/>
      <c r="D132" s="353"/>
      <c r="E132" s="84" t="s">
        <v>28</v>
      </c>
      <c r="F132" s="83"/>
      <c r="G132" s="85">
        <f t="shared" si="8"/>
        <v>0</v>
      </c>
      <c r="H132" s="60"/>
      <c r="I132" s="1027"/>
      <c r="J132" s="1028"/>
      <c r="K132" s="1029"/>
      <c r="L132" s="353"/>
      <c r="M132" s="84" t="s">
        <v>28</v>
      </c>
      <c r="N132" s="83"/>
      <c r="O132" s="85">
        <f t="shared" si="9"/>
        <v>0</v>
      </c>
      <c r="P132" s="65"/>
    </row>
    <row r="133" spans="1:19" s="66" customFormat="1" ht="20.149999999999999" customHeight="1">
      <c r="A133" s="1027"/>
      <c r="B133" s="1028"/>
      <c r="C133" s="1029"/>
      <c r="D133" s="353"/>
      <c r="E133" s="84" t="s">
        <v>28</v>
      </c>
      <c r="F133" s="83"/>
      <c r="G133" s="85">
        <f t="shared" si="8"/>
        <v>0</v>
      </c>
      <c r="H133" s="60"/>
      <c r="I133" s="1027"/>
      <c r="J133" s="1028"/>
      <c r="K133" s="1029"/>
      <c r="L133" s="353"/>
      <c r="M133" s="84" t="s">
        <v>28</v>
      </c>
      <c r="N133" s="83"/>
      <c r="O133" s="85">
        <f t="shared" si="9"/>
        <v>0</v>
      </c>
      <c r="P133" s="65"/>
    </row>
    <row r="134" spans="1:19" s="66" customFormat="1" ht="20.149999999999999" customHeight="1">
      <c r="A134" s="1027"/>
      <c r="B134" s="1028"/>
      <c r="C134" s="1029"/>
      <c r="D134" s="353"/>
      <c r="E134" s="84" t="s">
        <v>28</v>
      </c>
      <c r="F134" s="83"/>
      <c r="G134" s="85">
        <f t="shared" si="8"/>
        <v>0</v>
      </c>
      <c r="H134" s="60"/>
      <c r="I134" s="1027"/>
      <c r="J134" s="1028"/>
      <c r="K134" s="1029"/>
      <c r="L134" s="353"/>
      <c r="M134" s="84" t="s">
        <v>28</v>
      </c>
      <c r="N134" s="83"/>
      <c r="O134" s="85">
        <f t="shared" si="9"/>
        <v>0</v>
      </c>
      <c r="P134" s="65"/>
    </row>
    <row r="135" spans="1:19" s="66" customFormat="1" ht="20.149999999999999" customHeight="1">
      <c r="A135" s="1027"/>
      <c r="B135" s="1028"/>
      <c r="C135" s="1029"/>
      <c r="D135" s="353"/>
      <c r="E135" s="84" t="s">
        <v>28</v>
      </c>
      <c r="F135" s="83"/>
      <c r="G135" s="85">
        <f t="shared" si="8"/>
        <v>0</v>
      </c>
      <c r="H135" s="60"/>
      <c r="I135" s="1027"/>
      <c r="J135" s="1028"/>
      <c r="K135" s="1029"/>
      <c r="L135" s="353"/>
      <c r="M135" s="84" t="s">
        <v>28</v>
      </c>
      <c r="N135" s="83"/>
      <c r="O135" s="85">
        <f t="shared" si="9"/>
        <v>0</v>
      </c>
      <c r="P135" s="65"/>
    </row>
    <row r="136" spans="1:19" s="66" customFormat="1" ht="20" customHeight="1">
      <c r="A136" s="1076" t="s">
        <v>579</v>
      </c>
      <c r="B136" s="1077"/>
      <c r="C136" s="1078"/>
      <c r="D136" s="496" t="s">
        <v>532</v>
      </c>
      <c r="E136" s="1082" t="s">
        <v>533</v>
      </c>
      <c r="F136" s="1083"/>
      <c r="G136" s="497" t="s">
        <v>534</v>
      </c>
      <c r="H136" s="71"/>
      <c r="I136" s="1076" t="s">
        <v>579</v>
      </c>
      <c r="J136" s="1077"/>
      <c r="K136" s="1078"/>
      <c r="L136" s="496" t="s">
        <v>532</v>
      </c>
      <c r="M136" s="1082" t="s">
        <v>533</v>
      </c>
      <c r="N136" s="1083"/>
      <c r="O136" s="498" t="s">
        <v>534</v>
      </c>
      <c r="P136" s="65"/>
    </row>
    <row r="137" spans="1:19" s="514" customFormat="1" ht="20.149999999999999" customHeight="1">
      <c r="A137" s="1079"/>
      <c r="B137" s="1080"/>
      <c r="C137" s="1081"/>
      <c r="D137" s="515"/>
      <c r="E137" s="1113"/>
      <c r="F137" s="1114"/>
      <c r="G137" s="516"/>
      <c r="H137" s="63"/>
      <c r="I137" s="1079"/>
      <c r="J137" s="1080"/>
      <c r="K137" s="1081"/>
      <c r="L137" s="515"/>
      <c r="M137" s="1113"/>
      <c r="N137" s="1114"/>
      <c r="O137" s="516"/>
      <c r="P137" s="118"/>
      <c r="R137" s="517"/>
      <c r="S137" s="518"/>
    </row>
    <row r="138" spans="1:19" s="66" customFormat="1" ht="20.149999999999999" customHeight="1">
      <c r="A138" s="1023" t="s">
        <v>129</v>
      </c>
      <c r="B138" s="1050"/>
      <c r="C138" s="1050"/>
      <c r="D138" s="1065"/>
      <c r="E138" s="1066"/>
      <c r="F138" s="86"/>
      <c r="G138" s="87">
        <v>0</v>
      </c>
      <c r="H138" s="71"/>
      <c r="I138" s="1023" t="s">
        <v>129</v>
      </c>
      <c r="J138" s="1050"/>
      <c r="K138" s="1050"/>
      <c r="L138" s="558"/>
      <c r="M138" s="559"/>
      <c r="N138" s="86"/>
      <c r="O138" s="87">
        <v>0</v>
      </c>
      <c r="P138" s="65"/>
    </row>
    <row r="139" spans="1:19" s="66" customFormat="1" ht="20.149999999999999" customHeight="1">
      <c r="A139" s="1038" t="s">
        <v>122</v>
      </c>
      <c r="B139" s="1039"/>
      <c r="C139" s="1039"/>
      <c r="D139" s="1039"/>
      <c r="E139" s="1039"/>
      <c r="F139" s="1040"/>
      <c r="G139" s="88">
        <f>SUM(G126:G135)</f>
        <v>0</v>
      </c>
      <c r="H139" s="60"/>
      <c r="I139" s="1038" t="s">
        <v>122</v>
      </c>
      <c r="J139" s="1039"/>
      <c r="K139" s="1039"/>
      <c r="L139" s="1039"/>
      <c r="M139" s="1039"/>
      <c r="N139" s="1040"/>
      <c r="O139" s="88">
        <f>SUM(O126:O135)</f>
        <v>0</v>
      </c>
      <c r="P139" s="65"/>
    </row>
    <row r="140" spans="1:19" s="66" customFormat="1" ht="20.149999999999999" customHeight="1">
      <c r="A140" s="1073" t="s">
        <v>219</v>
      </c>
      <c r="B140" s="1065"/>
      <c r="C140" s="1065"/>
      <c r="D140" s="1065"/>
      <c r="E140" s="1065"/>
      <c r="F140" s="1066"/>
      <c r="G140" s="89"/>
      <c r="H140" s="71"/>
      <c r="I140" s="1073" t="s">
        <v>219</v>
      </c>
      <c r="J140" s="1065"/>
      <c r="K140" s="1065"/>
      <c r="L140" s="1065"/>
      <c r="M140" s="1065"/>
      <c r="N140" s="1066"/>
      <c r="O140" s="89"/>
      <c r="P140" s="65"/>
    </row>
    <row r="141" spans="1:19" s="66" customFormat="1" ht="20.149999999999999" customHeight="1">
      <c r="A141" s="1038" t="s">
        <v>123</v>
      </c>
      <c r="B141" s="1039"/>
      <c r="C141" s="1039"/>
      <c r="D141" s="1039"/>
      <c r="E141" s="1039"/>
      <c r="F141" s="1040"/>
      <c r="G141" s="88">
        <f>G139+G140</f>
        <v>0</v>
      </c>
      <c r="H141" s="60"/>
      <c r="I141" s="1038" t="s">
        <v>123</v>
      </c>
      <c r="J141" s="1039"/>
      <c r="K141" s="1039"/>
      <c r="L141" s="1039"/>
      <c r="M141" s="1039"/>
      <c r="N141" s="1040"/>
      <c r="O141" s="88">
        <f>O139+O140</f>
        <v>0</v>
      </c>
      <c r="P141" s="65"/>
    </row>
    <row r="142" spans="1:19" s="66" customFormat="1" ht="20.149999999999999" customHeight="1">
      <c r="A142" s="90"/>
      <c r="B142" s="90"/>
      <c r="C142" s="90"/>
      <c r="D142" s="354"/>
      <c r="E142" s="90"/>
      <c r="F142" s="90"/>
      <c r="G142" s="118">
        <v>11</v>
      </c>
      <c r="H142" s="90"/>
      <c r="I142" s="90"/>
      <c r="J142" s="90"/>
      <c r="K142" s="90"/>
      <c r="L142" s="354"/>
      <c r="M142" s="90"/>
      <c r="N142" s="90"/>
      <c r="O142" s="118">
        <v>12</v>
      </c>
      <c r="P142" s="65"/>
    </row>
    <row r="143" spans="1:19" s="66" customFormat="1" ht="20.149999999999999" customHeight="1">
      <c r="A143" s="1032" t="s">
        <v>119</v>
      </c>
      <c r="B143" s="1033"/>
      <c r="C143" s="1047" t="str">
        <f>IF(総表!$C40="","",TEXT(総表!$C40,"yyyy/mm/dd")&amp;総表!$D40&amp;TEXT(総表!$E40,"yyyy/mm/dd"))</f>
        <v/>
      </c>
      <c r="D143" s="1048"/>
      <c r="E143" s="1048"/>
      <c r="F143" s="1048"/>
      <c r="G143" s="1049"/>
      <c r="H143" s="60"/>
      <c r="I143" s="1032" t="s">
        <v>119</v>
      </c>
      <c r="J143" s="1033"/>
      <c r="K143" s="1047" t="str">
        <f>IF(総表!$C41="","",TEXT(総表!$C41,"yyyy/mm/dd")&amp;総表!$D41&amp;TEXT(総表!$E41,"yyyy/mm/dd"))</f>
        <v/>
      </c>
      <c r="L143" s="1048"/>
      <c r="M143" s="1048"/>
      <c r="N143" s="1048"/>
      <c r="O143" s="1049"/>
      <c r="P143" s="65"/>
    </row>
    <row r="144" spans="1:19" s="66" customFormat="1" ht="20.149999999999999" customHeight="1">
      <c r="A144" s="1025" t="s">
        <v>27</v>
      </c>
      <c r="B144" s="1026"/>
      <c r="C144" s="1041" t="str">
        <f>IF(総表!$F40="","",総表!$F40)</f>
        <v/>
      </c>
      <c r="D144" s="1042"/>
      <c r="E144" s="1042"/>
      <c r="F144" s="1042"/>
      <c r="G144" s="1043"/>
      <c r="H144" s="60"/>
      <c r="I144" s="1025" t="s">
        <v>27</v>
      </c>
      <c r="J144" s="1026"/>
      <c r="K144" s="1041" t="str">
        <f>IF(総表!$F41="","",総表!$F41)</f>
        <v/>
      </c>
      <c r="L144" s="1042"/>
      <c r="M144" s="1042"/>
      <c r="N144" s="1042"/>
      <c r="O144" s="1043"/>
      <c r="P144" s="65"/>
    </row>
    <row r="145" spans="1:16" s="66" customFormat="1" ht="20.149999999999999" customHeight="1">
      <c r="A145" s="1023" t="s">
        <v>124</v>
      </c>
      <c r="B145" s="1024"/>
      <c r="C145" s="1074"/>
      <c r="D145" s="1075"/>
      <c r="E145" s="1062"/>
      <c r="F145" s="1063"/>
      <c r="G145" s="1064"/>
      <c r="H145" s="60"/>
      <c r="I145" s="1023" t="s">
        <v>124</v>
      </c>
      <c r="J145" s="1024"/>
      <c r="K145" s="1074"/>
      <c r="L145" s="1075"/>
      <c r="M145" s="1062"/>
      <c r="N145" s="1063"/>
      <c r="O145" s="1064"/>
      <c r="P145" s="65"/>
    </row>
    <row r="146" spans="1:16" s="66" customFormat="1" ht="20.149999999999999" customHeight="1">
      <c r="A146" s="1038" t="s">
        <v>484</v>
      </c>
      <c r="B146" s="1040"/>
      <c r="C146" s="1030"/>
      <c r="D146" s="1031"/>
      <c r="E146" s="1020"/>
      <c r="F146" s="1021" t="s">
        <v>160</v>
      </c>
      <c r="G146" s="1022"/>
      <c r="H146" s="90"/>
      <c r="I146" s="1038" t="s">
        <v>484</v>
      </c>
      <c r="J146" s="1040"/>
      <c r="K146" s="1030"/>
      <c r="L146" s="1031"/>
      <c r="M146" s="1020"/>
      <c r="N146" s="1021" t="s">
        <v>160</v>
      </c>
      <c r="O146" s="1022"/>
      <c r="P146" s="65"/>
    </row>
    <row r="147" spans="1:16" s="66" customFormat="1" ht="20.149999999999999" customHeight="1">
      <c r="A147" s="1032" t="s">
        <v>136</v>
      </c>
      <c r="B147" s="1033"/>
      <c r="C147" s="1034">
        <f>C145-C146</f>
        <v>0</v>
      </c>
      <c r="D147" s="1035"/>
      <c r="E147" s="1036" t="s">
        <v>137</v>
      </c>
      <c r="F147" s="1037"/>
      <c r="G147" s="72" t="str">
        <f>IF(C147*C148=0,"",C147*C148)</f>
        <v/>
      </c>
      <c r="H147" s="60"/>
      <c r="I147" s="1032" t="s">
        <v>136</v>
      </c>
      <c r="J147" s="1033"/>
      <c r="K147" s="1034">
        <f>K145-K146</f>
        <v>0</v>
      </c>
      <c r="L147" s="1035"/>
      <c r="M147" s="1036" t="s">
        <v>137</v>
      </c>
      <c r="N147" s="1037"/>
      <c r="O147" s="72" t="str">
        <f>IF(K147*K148=0,"",K147*K148)</f>
        <v/>
      </c>
      <c r="P147" s="65"/>
    </row>
    <row r="148" spans="1:16" s="66" customFormat="1" ht="20.149999999999999" customHeight="1">
      <c r="A148" s="1023" t="s">
        <v>120</v>
      </c>
      <c r="B148" s="1024"/>
      <c r="C148" s="1052">
        <f>個表!J33</f>
        <v>0</v>
      </c>
      <c r="D148" s="1053"/>
      <c r="E148" s="73"/>
      <c r="F148" s="74"/>
      <c r="G148" s="75"/>
      <c r="H148" s="60"/>
      <c r="I148" s="1023" t="s">
        <v>120</v>
      </c>
      <c r="J148" s="1024"/>
      <c r="K148" s="1052">
        <f>個表!J34</f>
        <v>0</v>
      </c>
      <c r="L148" s="1053"/>
      <c r="M148" s="73"/>
      <c r="N148" s="74"/>
      <c r="O148" s="75"/>
      <c r="P148" s="65"/>
    </row>
    <row r="149" spans="1:16" s="66" customFormat="1" ht="20.149999999999999" customHeight="1">
      <c r="A149" s="1038" t="s">
        <v>125</v>
      </c>
      <c r="B149" s="1040"/>
      <c r="C149" s="1091" t="str">
        <f>IF(G147="","",SUM(F153:F162))</f>
        <v/>
      </c>
      <c r="D149" s="1091"/>
      <c r="E149" s="1056" t="s">
        <v>127</v>
      </c>
      <c r="F149" s="1057"/>
      <c r="G149" s="76" t="str">
        <f>IF(G147="","",C149/G147)</f>
        <v/>
      </c>
      <c r="H149" s="60"/>
      <c r="I149" s="1038" t="s">
        <v>125</v>
      </c>
      <c r="J149" s="1040"/>
      <c r="K149" s="1091" t="str">
        <f>IF(O147="","",SUM(N153:N162))</f>
        <v/>
      </c>
      <c r="L149" s="1091"/>
      <c r="M149" s="1056" t="s">
        <v>127</v>
      </c>
      <c r="N149" s="1057"/>
      <c r="O149" s="76" t="str">
        <f>IF(O147="","",K149/O147)</f>
        <v/>
      </c>
      <c r="P149" s="65"/>
    </row>
    <row r="150" spans="1:16" s="66" customFormat="1" ht="20.149999999999999" customHeight="1">
      <c r="A150" s="1038" t="s">
        <v>126</v>
      </c>
      <c r="B150" s="1040"/>
      <c r="C150" s="1051" t="str">
        <f>IF(G147="","",SUM(F153:F165))</f>
        <v/>
      </c>
      <c r="D150" s="1051"/>
      <c r="E150" s="1054" t="s">
        <v>128</v>
      </c>
      <c r="F150" s="1055"/>
      <c r="G150" s="77" t="str">
        <f>IF(G147="","",C150/G147)</f>
        <v/>
      </c>
      <c r="H150" s="60"/>
      <c r="I150" s="1038" t="s">
        <v>126</v>
      </c>
      <c r="J150" s="1040"/>
      <c r="K150" s="1051" t="str">
        <f>IF(O147="","",SUM(N153:N165))</f>
        <v/>
      </c>
      <c r="L150" s="1051"/>
      <c r="M150" s="1054" t="s">
        <v>128</v>
      </c>
      <c r="N150" s="1055"/>
      <c r="O150" s="77" t="str">
        <f>IF(O147="","",K150/O147)</f>
        <v/>
      </c>
      <c r="P150" s="65"/>
    </row>
    <row r="151" spans="1:16" s="66" customFormat="1" ht="20.149999999999999" customHeight="1">
      <c r="A151" s="1038" t="s">
        <v>215</v>
      </c>
      <c r="B151" s="1039"/>
      <c r="C151" s="1039"/>
      <c r="D151" s="1039"/>
      <c r="E151" s="1039"/>
      <c r="F151" s="1039"/>
      <c r="G151" s="1093"/>
      <c r="H151" s="60"/>
      <c r="I151" s="1038" t="s">
        <v>215</v>
      </c>
      <c r="J151" s="1039"/>
      <c r="K151" s="1039"/>
      <c r="L151" s="1039"/>
      <c r="M151" s="1039"/>
      <c r="N151" s="1039"/>
      <c r="O151" s="1093"/>
      <c r="P151" s="65"/>
    </row>
    <row r="152" spans="1:16" s="66" customFormat="1" ht="20.149999999999999" customHeight="1">
      <c r="A152" s="1038" t="s">
        <v>39</v>
      </c>
      <c r="B152" s="1039"/>
      <c r="C152" s="1040"/>
      <c r="D152" s="351" t="s">
        <v>366</v>
      </c>
      <c r="E152" s="78" t="s">
        <v>28</v>
      </c>
      <c r="F152" s="78" t="s">
        <v>29</v>
      </c>
      <c r="G152" s="79" t="s">
        <v>30</v>
      </c>
      <c r="H152" s="60"/>
      <c r="I152" s="1038" t="s">
        <v>39</v>
      </c>
      <c r="J152" s="1039"/>
      <c r="K152" s="1040"/>
      <c r="L152" s="351" t="s">
        <v>366</v>
      </c>
      <c r="M152" s="78" t="s">
        <v>28</v>
      </c>
      <c r="N152" s="78" t="s">
        <v>29</v>
      </c>
      <c r="O152" s="79" t="s">
        <v>30</v>
      </c>
      <c r="P152" s="65"/>
    </row>
    <row r="153" spans="1:16" s="66" customFormat="1" ht="20.149999999999999" customHeight="1">
      <c r="A153" s="1044"/>
      <c r="B153" s="1045"/>
      <c r="C153" s="1046"/>
      <c r="D153" s="352"/>
      <c r="E153" s="80" t="s">
        <v>28</v>
      </c>
      <c r="F153" s="81"/>
      <c r="G153" s="82">
        <f>D153*F153</f>
        <v>0</v>
      </c>
      <c r="H153" s="60"/>
      <c r="I153" s="1044"/>
      <c r="J153" s="1045"/>
      <c r="K153" s="1046"/>
      <c r="L153" s="352"/>
      <c r="M153" s="80" t="s">
        <v>28</v>
      </c>
      <c r="N153" s="81"/>
      <c r="O153" s="82">
        <f>L153*N153</f>
        <v>0</v>
      </c>
      <c r="P153" s="65"/>
    </row>
    <row r="154" spans="1:16" s="66" customFormat="1" ht="20.149999999999999" customHeight="1">
      <c r="A154" s="1027"/>
      <c r="B154" s="1028"/>
      <c r="C154" s="1029"/>
      <c r="D154" s="353"/>
      <c r="E154" s="84" t="s">
        <v>28</v>
      </c>
      <c r="F154" s="83"/>
      <c r="G154" s="85">
        <f t="shared" ref="G154:G162" si="10">D154*F154</f>
        <v>0</v>
      </c>
      <c r="H154" s="60"/>
      <c r="I154" s="1027"/>
      <c r="J154" s="1028"/>
      <c r="K154" s="1029"/>
      <c r="L154" s="353"/>
      <c r="M154" s="84" t="s">
        <v>28</v>
      </c>
      <c r="N154" s="83"/>
      <c r="O154" s="85">
        <f t="shared" ref="O154:O162" si="11">L154*N154</f>
        <v>0</v>
      </c>
      <c r="P154" s="65"/>
    </row>
    <row r="155" spans="1:16" s="66" customFormat="1" ht="20.149999999999999" customHeight="1">
      <c r="A155" s="1027"/>
      <c r="B155" s="1028"/>
      <c r="C155" s="1029"/>
      <c r="D155" s="353"/>
      <c r="E155" s="84" t="s">
        <v>28</v>
      </c>
      <c r="F155" s="83"/>
      <c r="G155" s="85">
        <f t="shared" si="10"/>
        <v>0</v>
      </c>
      <c r="H155" s="60"/>
      <c r="I155" s="1027"/>
      <c r="J155" s="1028"/>
      <c r="K155" s="1029"/>
      <c r="L155" s="353"/>
      <c r="M155" s="84" t="s">
        <v>28</v>
      </c>
      <c r="N155" s="83"/>
      <c r="O155" s="85">
        <f t="shared" si="11"/>
        <v>0</v>
      </c>
      <c r="P155" s="65"/>
    </row>
    <row r="156" spans="1:16" s="66" customFormat="1" ht="20.149999999999999" customHeight="1">
      <c r="A156" s="1027"/>
      <c r="B156" s="1028"/>
      <c r="C156" s="1029"/>
      <c r="D156" s="353"/>
      <c r="E156" s="84" t="s">
        <v>28</v>
      </c>
      <c r="F156" s="83"/>
      <c r="G156" s="85">
        <f t="shared" si="10"/>
        <v>0</v>
      </c>
      <c r="H156" s="60"/>
      <c r="I156" s="1027"/>
      <c r="J156" s="1028"/>
      <c r="K156" s="1029"/>
      <c r="L156" s="353"/>
      <c r="M156" s="84" t="s">
        <v>28</v>
      </c>
      <c r="N156" s="83"/>
      <c r="O156" s="85">
        <f t="shared" si="11"/>
        <v>0</v>
      </c>
      <c r="P156" s="65"/>
    </row>
    <row r="157" spans="1:16" s="66" customFormat="1" ht="20.149999999999999" customHeight="1">
      <c r="A157" s="1027"/>
      <c r="B157" s="1028"/>
      <c r="C157" s="1029"/>
      <c r="D157" s="353"/>
      <c r="E157" s="84" t="s">
        <v>28</v>
      </c>
      <c r="F157" s="83"/>
      <c r="G157" s="85">
        <f t="shared" si="10"/>
        <v>0</v>
      </c>
      <c r="H157" s="60"/>
      <c r="I157" s="1027"/>
      <c r="J157" s="1028"/>
      <c r="K157" s="1029"/>
      <c r="L157" s="353"/>
      <c r="M157" s="84" t="s">
        <v>28</v>
      </c>
      <c r="N157" s="83"/>
      <c r="O157" s="85">
        <f t="shared" si="11"/>
        <v>0</v>
      </c>
      <c r="P157" s="65"/>
    </row>
    <row r="158" spans="1:16" s="66" customFormat="1" ht="20.149999999999999" customHeight="1">
      <c r="A158" s="1027"/>
      <c r="B158" s="1028"/>
      <c r="C158" s="1029"/>
      <c r="D158" s="353"/>
      <c r="E158" s="84" t="s">
        <v>28</v>
      </c>
      <c r="F158" s="83"/>
      <c r="G158" s="85">
        <f t="shared" si="10"/>
        <v>0</v>
      </c>
      <c r="H158" s="60"/>
      <c r="I158" s="1027"/>
      <c r="J158" s="1028"/>
      <c r="K158" s="1029"/>
      <c r="L158" s="353"/>
      <c r="M158" s="84" t="s">
        <v>28</v>
      </c>
      <c r="N158" s="83"/>
      <c r="O158" s="85">
        <f t="shared" si="11"/>
        <v>0</v>
      </c>
      <c r="P158" s="65"/>
    </row>
    <row r="159" spans="1:16" s="66" customFormat="1" ht="20.149999999999999" customHeight="1">
      <c r="A159" s="1027"/>
      <c r="B159" s="1028"/>
      <c r="C159" s="1029"/>
      <c r="D159" s="353"/>
      <c r="E159" s="84" t="s">
        <v>28</v>
      </c>
      <c r="F159" s="83"/>
      <c r="G159" s="85">
        <f t="shared" si="10"/>
        <v>0</v>
      </c>
      <c r="H159" s="60"/>
      <c r="I159" s="1027"/>
      <c r="J159" s="1028"/>
      <c r="K159" s="1029"/>
      <c r="L159" s="353"/>
      <c r="M159" s="84" t="s">
        <v>28</v>
      </c>
      <c r="N159" s="83"/>
      <c r="O159" s="85">
        <f t="shared" si="11"/>
        <v>0</v>
      </c>
      <c r="P159" s="65"/>
    </row>
    <row r="160" spans="1:16" s="66" customFormat="1" ht="20.149999999999999" customHeight="1">
      <c r="A160" s="1027"/>
      <c r="B160" s="1028"/>
      <c r="C160" s="1029"/>
      <c r="D160" s="353"/>
      <c r="E160" s="84" t="s">
        <v>28</v>
      </c>
      <c r="F160" s="83"/>
      <c r="G160" s="85">
        <f t="shared" si="10"/>
        <v>0</v>
      </c>
      <c r="H160" s="60"/>
      <c r="I160" s="1027"/>
      <c r="J160" s="1028"/>
      <c r="K160" s="1029"/>
      <c r="L160" s="353"/>
      <c r="M160" s="84" t="s">
        <v>28</v>
      </c>
      <c r="N160" s="83"/>
      <c r="O160" s="85">
        <f t="shared" si="11"/>
        <v>0</v>
      </c>
      <c r="P160" s="65"/>
    </row>
    <row r="161" spans="1:19" s="66" customFormat="1" ht="20.149999999999999" customHeight="1">
      <c r="A161" s="1027"/>
      <c r="B161" s="1028"/>
      <c r="C161" s="1029"/>
      <c r="D161" s="353"/>
      <c r="E161" s="84" t="s">
        <v>28</v>
      </c>
      <c r="F161" s="83"/>
      <c r="G161" s="85">
        <f t="shared" si="10"/>
        <v>0</v>
      </c>
      <c r="H161" s="60"/>
      <c r="I161" s="1027"/>
      <c r="J161" s="1028"/>
      <c r="K161" s="1029"/>
      <c r="L161" s="353"/>
      <c r="M161" s="84" t="s">
        <v>28</v>
      </c>
      <c r="N161" s="83"/>
      <c r="O161" s="85">
        <f t="shared" si="11"/>
        <v>0</v>
      </c>
      <c r="P161" s="65"/>
    </row>
    <row r="162" spans="1:19" s="66" customFormat="1" ht="20.149999999999999" customHeight="1">
      <c r="A162" s="1027"/>
      <c r="B162" s="1028"/>
      <c r="C162" s="1029"/>
      <c r="D162" s="353"/>
      <c r="E162" s="84" t="s">
        <v>28</v>
      </c>
      <c r="F162" s="83"/>
      <c r="G162" s="85">
        <f t="shared" si="10"/>
        <v>0</v>
      </c>
      <c r="H162" s="60"/>
      <c r="I162" s="1027"/>
      <c r="J162" s="1028"/>
      <c r="K162" s="1029"/>
      <c r="L162" s="353"/>
      <c r="M162" s="84" t="s">
        <v>28</v>
      </c>
      <c r="N162" s="83"/>
      <c r="O162" s="85">
        <f t="shared" si="11"/>
        <v>0</v>
      </c>
      <c r="P162" s="65"/>
    </row>
    <row r="163" spans="1:19" s="66" customFormat="1" ht="20" customHeight="1">
      <c r="A163" s="1076" t="s">
        <v>579</v>
      </c>
      <c r="B163" s="1077"/>
      <c r="C163" s="1078"/>
      <c r="D163" s="496" t="s">
        <v>532</v>
      </c>
      <c r="E163" s="1082" t="s">
        <v>533</v>
      </c>
      <c r="F163" s="1083"/>
      <c r="G163" s="497" t="s">
        <v>534</v>
      </c>
      <c r="H163" s="71"/>
      <c r="I163" s="1076" t="s">
        <v>579</v>
      </c>
      <c r="J163" s="1077"/>
      <c r="K163" s="1078"/>
      <c r="L163" s="496" t="s">
        <v>532</v>
      </c>
      <c r="M163" s="1082" t="s">
        <v>533</v>
      </c>
      <c r="N163" s="1083"/>
      <c r="O163" s="498" t="s">
        <v>534</v>
      </c>
      <c r="P163" s="65"/>
    </row>
    <row r="164" spans="1:19" s="514" customFormat="1" ht="20.149999999999999" customHeight="1">
      <c r="A164" s="1079"/>
      <c r="B164" s="1080"/>
      <c r="C164" s="1081"/>
      <c r="D164" s="515"/>
      <c r="E164" s="1113"/>
      <c r="F164" s="1114"/>
      <c r="G164" s="516"/>
      <c r="H164" s="63"/>
      <c r="I164" s="1079"/>
      <c r="J164" s="1080"/>
      <c r="K164" s="1081"/>
      <c r="L164" s="515"/>
      <c r="M164" s="1113"/>
      <c r="N164" s="1114"/>
      <c r="O164" s="516"/>
      <c r="P164" s="118"/>
      <c r="R164" s="517"/>
      <c r="S164" s="518"/>
    </row>
    <row r="165" spans="1:19" s="66" customFormat="1" ht="20" customHeight="1">
      <c r="A165" s="1023" t="s">
        <v>129</v>
      </c>
      <c r="B165" s="1050"/>
      <c r="C165" s="1050"/>
      <c r="D165" s="1065"/>
      <c r="E165" s="1066"/>
      <c r="F165" s="86"/>
      <c r="G165" s="87">
        <v>0</v>
      </c>
      <c r="H165" s="71"/>
      <c r="I165" s="1023" t="s">
        <v>129</v>
      </c>
      <c r="J165" s="1050"/>
      <c r="K165" s="1050"/>
      <c r="L165" s="558"/>
      <c r="M165" s="559"/>
      <c r="N165" s="86"/>
      <c r="O165" s="87">
        <v>0</v>
      </c>
      <c r="P165" s="65"/>
    </row>
    <row r="166" spans="1:19" s="66" customFormat="1" ht="20.149999999999999" customHeight="1">
      <c r="A166" s="1038" t="s">
        <v>122</v>
      </c>
      <c r="B166" s="1039"/>
      <c r="C166" s="1039"/>
      <c r="D166" s="1039"/>
      <c r="E166" s="1039"/>
      <c r="F166" s="1040"/>
      <c r="G166" s="88">
        <f>SUM(G153:G162)</f>
        <v>0</v>
      </c>
      <c r="H166" s="60"/>
      <c r="I166" s="1038" t="s">
        <v>122</v>
      </c>
      <c r="J166" s="1039"/>
      <c r="K166" s="1039"/>
      <c r="L166" s="1039"/>
      <c r="M166" s="1039"/>
      <c r="N166" s="1040"/>
      <c r="O166" s="88">
        <f>SUM(O153:O162)</f>
        <v>0</v>
      </c>
      <c r="P166" s="65"/>
    </row>
    <row r="167" spans="1:19" s="66" customFormat="1" ht="20.149999999999999" customHeight="1">
      <c r="A167" s="1073" t="s">
        <v>219</v>
      </c>
      <c r="B167" s="1065"/>
      <c r="C167" s="1065"/>
      <c r="D167" s="1065"/>
      <c r="E167" s="1065"/>
      <c r="F167" s="1066"/>
      <c r="G167" s="89"/>
      <c r="H167" s="71"/>
      <c r="I167" s="1073" t="s">
        <v>219</v>
      </c>
      <c r="J167" s="1065"/>
      <c r="K167" s="1065"/>
      <c r="L167" s="1065"/>
      <c r="M167" s="1065"/>
      <c r="N167" s="1066"/>
      <c r="O167" s="89"/>
      <c r="P167" s="65"/>
    </row>
    <row r="168" spans="1:19" s="66" customFormat="1" ht="20.149999999999999" customHeight="1">
      <c r="A168" s="1038" t="s">
        <v>123</v>
      </c>
      <c r="B168" s="1039"/>
      <c r="C168" s="1039"/>
      <c r="D168" s="1039"/>
      <c r="E168" s="1039"/>
      <c r="F168" s="1040"/>
      <c r="G168" s="88">
        <f>G166+G167</f>
        <v>0</v>
      </c>
      <c r="H168" s="60"/>
      <c r="I168" s="1038" t="s">
        <v>123</v>
      </c>
      <c r="J168" s="1039"/>
      <c r="K168" s="1039"/>
      <c r="L168" s="1039"/>
      <c r="M168" s="1039"/>
      <c r="N168" s="1040"/>
      <c r="O168" s="88">
        <f>O166+O167</f>
        <v>0</v>
      </c>
      <c r="P168" s="65"/>
    </row>
    <row r="169" spans="1:19" s="66" customFormat="1" ht="20.149999999999999" customHeight="1">
      <c r="A169" s="90"/>
      <c r="B169" s="90"/>
      <c r="C169" s="90"/>
      <c r="D169" s="354"/>
      <c r="E169" s="90"/>
      <c r="F169" s="90"/>
      <c r="G169" s="118">
        <v>13</v>
      </c>
      <c r="H169" s="90"/>
      <c r="I169" s="90"/>
      <c r="J169" s="90"/>
      <c r="K169" s="90"/>
      <c r="L169" s="354"/>
      <c r="M169" s="90"/>
      <c r="N169" s="90"/>
      <c r="O169" s="118">
        <v>14</v>
      </c>
      <c r="P169" s="65"/>
    </row>
    <row r="170" spans="1:19" s="66" customFormat="1" ht="20.149999999999999" customHeight="1">
      <c r="A170" s="1032" t="s">
        <v>119</v>
      </c>
      <c r="B170" s="1033"/>
      <c r="C170" s="1047" t="str">
        <f>IF(総表!$C42="","",TEXT(総表!$C42,"yyyy/mm/dd")&amp;総表!$D42&amp;TEXT(総表!$E42,"yyyy/mm/dd"))</f>
        <v/>
      </c>
      <c r="D170" s="1048"/>
      <c r="E170" s="1048"/>
      <c r="F170" s="1048"/>
      <c r="G170" s="1049"/>
      <c r="H170" s="60"/>
      <c r="I170" s="1032" t="s">
        <v>119</v>
      </c>
      <c r="J170" s="1033"/>
      <c r="K170" s="1047" t="str">
        <f>IF(総表!$C43="","",TEXT(総表!$C43,"yyyy/mm/dd")&amp;総表!$D43&amp;TEXT(総表!$E43,"yyyy/mm/dd"))</f>
        <v/>
      </c>
      <c r="L170" s="1048"/>
      <c r="M170" s="1048"/>
      <c r="N170" s="1048"/>
      <c r="O170" s="1049"/>
      <c r="P170" s="65"/>
    </row>
    <row r="171" spans="1:19" s="66" customFormat="1" ht="20.149999999999999" customHeight="1">
      <c r="A171" s="1025" t="s">
        <v>27</v>
      </c>
      <c r="B171" s="1026"/>
      <c r="C171" s="1041" t="str">
        <f>IF(総表!$F42="","",総表!$F42)</f>
        <v/>
      </c>
      <c r="D171" s="1042"/>
      <c r="E171" s="1042"/>
      <c r="F171" s="1042"/>
      <c r="G171" s="1043"/>
      <c r="H171" s="60"/>
      <c r="I171" s="1025" t="s">
        <v>27</v>
      </c>
      <c r="J171" s="1026"/>
      <c r="K171" s="1041" t="str">
        <f>IF(総表!$F43="","",総表!$F43)</f>
        <v/>
      </c>
      <c r="L171" s="1042"/>
      <c r="M171" s="1042"/>
      <c r="N171" s="1042"/>
      <c r="O171" s="1043"/>
      <c r="P171" s="65"/>
    </row>
    <row r="172" spans="1:19" s="66" customFormat="1" ht="20.149999999999999" customHeight="1">
      <c r="A172" s="1023" t="s">
        <v>124</v>
      </c>
      <c r="B172" s="1024"/>
      <c r="C172" s="1074"/>
      <c r="D172" s="1075"/>
      <c r="E172" s="1062"/>
      <c r="F172" s="1063"/>
      <c r="G172" s="1064"/>
      <c r="H172" s="60"/>
      <c r="I172" s="1023" t="s">
        <v>124</v>
      </c>
      <c r="J172" s="1024"/>
      <c r="K172" s="1074"/>
      <c r="L172" s="1075"/>
      <c r="M172" s="1062"/>
      <c r="N172" s="1063"/>
      <c r="O172" s="1064"/>
      <c r="P172" s="65"/>
    </row>
    <row r="173" spans="1:19" s="66" customFormat="1" ht="20.149999999999999" customHeight="1">
      <c r="A173" s="1038" t="s">
        <v>484</v>
      </c>
      <c r="B173" s="1040" t="s">
        <v>485</v>
      </c>
      <c r="C173" s="1030"/>
      <c r="D173" s="1031"/>
      <c r="E173" s="1020"/>
      <c r="F173" s="1021" t="s">
        <v>160</v>
      </c>
      <c r="G173" s="1022"/>
      <c r="H173" s="90"/>
      <c r="I173" s="1038" t="s">
        <v>484</v>
      </c>
      <c r="J173" s="1040" t="s">
        <v>485</v>
      </c>
      <c r="K173" s="1030"/>
      <c r="L173" s="1031"/>
      <c r="M173" s="1020"/>
      <c r="N173" s="1021" t="s">
        <v>160</v>
      </c>
      <c r="O173" s="1022"/>
      <c r="P173" s="65"/>
    </row>
    <row r="174" spans="1:19" s="66" customFormat="1" ht="20.149999999999999" customHeight="1">
      <c r="A174" s="1032" t="s">
        <v>136</v>
      </c>
      <c r="B174" s="1033"/>
      <c r="C174" s="1034">
        <f>C172-C173</f>
        <v>0</v>
      </c>
      <c r="D174" s="1035"/>
      <c r="E174" s="1036" t="s">
        <v>137</v>
      </c>
      <c r="F174" s="1037"/>
      <c r="G174" s="72" t="str">
        <f>IF(C174*C175=0,"",C174*C175)</f>
        <v/>
      </c>
      <c r="H174" s="60"/>
      <c r="I174" s="1032" t="s">
        <v>136</v>
      </c>
      <c r="J174" s="1033"/>
      <c r="K174" s="1034">
        <f>K172-K173</f>
        <v>0</v>
      </c>
      <c r="L174" s="1035"/>
      <c r="M174" s="1036" t="s">
        <v>137</v>
      </c>
      <c r="N174" s="1037"/>
      <c r="O174" s="72" t="str">
        <f>IF(K174*K175=0,"",K174*K175)</f>
        <v/>
      </c>
      <c r="P174" s="65"/>
    </row>
    <row r="175" spans="1:19" s="66" customFormat="1" ht="20.149999999999999" customHeight="1">
      <c r="A175" s="1023" t="s">
        <v>120</v>
      </c>
      <c r="B175" s="1024"/>
      <c r="C175" s="1052">
        <f>個表!J35</f>
        <v>0</v>
      </c>
      <c r="D175" s="1053"/>
      <c r="E175" s="73"/>
      <c r="F175" s="74"/>
      <c r="G175" s="75"/>
      <c r="H175" s="60"/>
      <c r="I175" s="1023" t="s">
        <v>120</v>
      </c>
      <c r="J175" s="1024"/>
      <c r="K175" s="1052">
        <f>個表!J36</f>
        <v>0</v>
      </c>
      <c r="L175" s="1053"/>
      <c r="M175" s="73"/>
      <c r="N175" s="74"/>
      <c r="O175" s="75"/>
      <c r="P175" s="65"/>
    </row>
    <row r="176" spans="1:19" s="66" customFormat="1" ht="20.149999999999999" customHeight="1">
      <c r="A176" s="1038" t="s">
        <v>125</v>
      </c>
      <c r="B176" s="1040"/>
      <c r="C176" s="1091" t="str">
        <f>IF(G174="","",SUM(F180:F189))</f>
        <v/>
      </c>
      <c r="D176" s="1091"/>
      <c r="E176" s="1056" t="s">
        <v>127</v>
      </c>
      <c r="F176" s="1057"/>
      <c r="G176" s="76" t="str">
        <f>IF(G174="","",C176/G174)</f>
        <v/>
      </c>
      <c r="H176" s="60"/>
      <c r="I176" s="1038" t="s">
        <v>125</v>
      </c>
      <c r="J176" s="1040"/>
      <c r="K176" s="1091" t="str">
        <f>IF(O174="","",SUM(N180:N189))</f>
        <v/>
      </c>
      <c r="L176" s="1091"/>
      <c r="M176" s="1056" t="s">
        <v>127</v>
      </c>
      <c r="N176" s="1057"/>
      <c r="O176" s="76" t="str">
        <f>IF(O174="","",K176/O174)</f>
        <v/>
      </c>
      <c r="P176" s="65"/>
    </row>
    <row r="177" spans="1:19" s="66" customFormat="1" ht="20.149999999999999" customHeight="1">
      <c r="A177" s="1038" t="s">
        <v>126</v>
      </c>
      <c r="B177" s="1040"/>
      <c r="C177" s="1051" t="str">
        <f>IF(G174="","",SUM(F180:F192))</f>
        <v/>
      </c>
      <c r="D177" s="1051"/>
      <c r="E177" s="1054" t="s">
        <v>128</v>
      </c>
      <c r="F177" s="1055"/>
      <c r="G177" s="77" t="str">
        <f>IF(G174="","",C177/G174)</f>
        <v/>
      </c>
      <c r="H177" s="60"/>
      <c r="I177" s="1038" t="s">
        <v>126</v>
      </c>
      <c r="J177" s="1040"/>
      <c r="K177" s="1051" t="str">
        <f>IF(O174="","",SUM(N180:N192))</f>
        <v/>
      </c>
      <c r="L177" s="1051"/>
      <c r="M177" s="1054" t="s">
        <v>128</v>
      </c>
      <c r="N177" s="1055"/>
      <c r="O177" s="77" t="str">
        <f>IF(O174="","",K177/O174)</f>
        <v/>
      </c>
      <c r="P177" s="65"/>
    </row>
    <row r="178" spans="1:19" s="66" customFormat="1" ht="20.149999999999999" customHeight="1">
      <c r="A178" s="1038" t="s">
        <v>215</v>
      </c>
      <c r="B178" s="1039"/>
      <c r="C178" s="1039"/>
      <c r="D178" s="1039"/>
      <c r="E178" s="1039"/>
      <c r="F178" s="1039"/>
      <c r="G178" s="1093"/>
      <c r="H178" s="60"/>
      <c r="I178" s="1038" t="s">
        <v>215</v>
      </c>
      <c r="J178" s="1039"/>
      <c r="K178" s="1039"/>
      <c r="L178" s="1039"/>
      <c r="M178" s="1039"/>
      <c r="N178" s="1039"/>
      <c r="O178" s="1093"/>
      <c r="P178" s="65"/>
    </row>
    <row r="179" spans="1:19" s="66" customFormat="1" ht="20.149999999999999" customHeight="1">
      <c r="A179" s="1038" t="s">
        <v>39</v>
      </c>
      <c r="B179" s="1039"/>
      <c r="C179" s="1040"/>
      <c r="D179" s="351" t="s">
        <v>366</v>
      </c>
      <c r="E179" s="78" t="s">
        <v>28</v>
      </c>
      <c r="F179" s="78" t="s">
        <v>29</v>
      </c>
      <c r="G179" s="79" t="s">
        <v>30</v>
      </c>
      <c r="H179" s="60"/>
      <c r="I179" s="1038" t="s">
        <v>39</v>
      </c>
      <c r="J179" s="1039"/>
      <c r="K179" s="1040"/>
      <c r="L179" s="351" t="s">
        <v>366</v>
      </c>
      <c r="M179" s="78" t="s">
        <v>28</v>
      </c>
      <c r="N179" s="78" t="s">
        <v>29</v>
      </c>
      <c r="O179" s="79" t="s">
        <v>30</v>
      </c>
      <c r="P179" s="65"/>
    </row>
    <row r="180" spans="1:19" s="66" customFormat="1" ht="20.149999999999999" customHeight="1">
      <c r="A180" s="1044"/>
      <c r="B180" s="1045"/>
      <c r="C180" s="1046"/>
      <c r="D180" s="352"/>
      <c r="E180" s="80" t="s">
        <v>28</v>
      </c>
      <c r="F180" s="81"/>
      <c r="G180" s="82">
        <f>D180*F180</f>
        <v>0</v>
      </c>
      <c r="H180" s="60"/>
      <c r="I180" s="1044"/>
      <c r="J180" s="1045"/>
      <c r="K180" s="1046"/>
      <c r="L180" s="352"/>
      <c r="M180" s="80" t="s">
        <v>28</v>
      </c>
      <c r="N180" s="81"/>
      <c r="O180" s="82">
        <f>L180*N180</f>
        <v>0</v>
      </c>
      <c r="P180" s="65"/>
    </row>
    <row r="181" spans="1:19" s="66" customFormat="1" ht="20.149999999999999" customHeight="1">
      <c r="A181" s="1027"/>
      <c r="B181" s="1028"/>
      <c r="C181" s="1029"/>
      <c r="D181" s="353"/>
      <c r="E181" s="84" t="s">
        <v>28</v>
      </c>
      <c r="F181" s="83"/>
      <c r="G181" s="85">
        <f t="shared" ref="G181:G189" si="12">D181*F181</f>
        <v>0</v>
      </c>
      <c r="H181" s="60"/>
      <c r="I181" s="1027"/>
      <c r="J181" s="1028"/>
      <c r="K181" s="1029"/>
      <c r="L181" s="353"/>
      <c r="M181" s="84" t="s">
        <v>28</v>
      </c>
      <c r="N181" s="83"/>
      <c r="O181" s="85">
        <f t="shared" ref="O181:O189" si="13">L181*N181</f>
        <v>0</v>
      </c>
      <c r="P181" s="65"/>
    </row>
    <row r="182" spans="1:19" s="66" customFormat="1" ht="20.149999999999999" customHeight="1">
      <c r="A182" s="1027"/>
      <c r="B182" s="1028"/>
      <c r="C182" s="1029"/>
      <c r="D182" s="353"/>
      <c r="E182" s="84" t="s">
        <v>28</v>
      </c>
      <c r="F182" s="83"/>
      <c r="G182" s="85">
        <f t="shared" si="12"/>
        <v>0</v>
      </c>
      <c r="H182" s="60"/>
      <c r="I182" s="1027"/>
      <c r="J182" s="1028"/>
      <c r="K182" s="1029"/>
      <c r="L182" s="353"/>
      <c r="M182" s="84" t="s">
        <v>28</v>
      </c>
      <c r="N182" s="83"/>
      <c r="O182" s="85">
        <f t="shared" si="13"/>
        <v>0</v>
      </c>
      <c r="P182" s="65"/>
    </row>
    <row r="183" spans="1:19" s="66" customFormat="1" ht="20.149999999999999" customHeight="1">
      <c r="A183" s="1027"/>
      <c r="B183" s="1028"/>
      <c r="C183" s="1029"/>
      <c r="D183" s="353"/>
      <c r="E183" s="84" t="s">
        <v>28</v>
      </c>
      <c r="F183" s="83"/>
      <c r="G183" s="85">
        <f t="shared" si="12"/>
        <v>0</v>
      </c>
      <c r="H183" s="60"/>
      <c r="I183" s="1027"/>
      <c r="J183" s="1028"/>
      <c r="K183" s="1029"/>
      <c r="L183" s="353"/>
      <c r="M183" s="84" t="s">
        <v>28</v>
      </c>
      <c r="N183" s="83"/>
      <c r="O183" s="85">
        <f t="shared" si="13"/>
        <v>0</v>
      </c>
      <c r="P183" s="65"/>
    </row>
    <row r="184" spans="1:19" s="66" customFormat="1" ht="20.149999999999999" customHeight="1">
      <c r="A184" s="1027"/>
      <c r="B184" s="1028"/>
      <c r="C184" s="1029"/>
      <c r="D184" s="353"/>
      <c r="E184" s="84" t="s">
        <v>28</v>
      </c>
      <c r="F184" s="83"/>
      <c r="G184" s="85">
        <f t="shared" si="12"/>
        <v>0</v>
      </c>
      <c r="H184" s="60"/>
      <c r="I184" s="1027"/>
      <c r="J184" s="1028"/>
      <c r="K184" s="1029"/>
      <c r="L184" s="353"/>
      <c r="M184" s="84" t="s">
        <v>28</v>
      </c>
      <c r="N184" s="83"/>
      <c r="O184" s="85">
        <f t="shared" si="13"/>
        <v>0</v>
      </c>
      <c r="P184" s="65"/>
    </row>
    <row r="185" spans="1:19" s="66" customFormat="1" ht="20.149999999999999" customHeight="1">
      <c r="A185" s="1027"/>
      <c r="B185" s="1028"/>
      <c r="C185" s="1029"/>
      <c r="D185" s="353"/>
      <c r="E185" s="84" t="s">
        <v>28</v>
      </c>
      <c r="F185" s="83"/>
      <c r="G185" s="85">
        <f t="shared" si="12"/>
        <v>0</v>
      </c>
      <c r="H185" s="60"/>
      <c r="I185" s="1027"/>
      <c r="J185" s="1028"/>
      <c r="K185" s="1029"/>
      <c r="L185" s="353"/>
      <c r="M185" s="84" t="s">
        <v>28</v>
      </c>
      <c r="N185" s="83"/>
      <c r="O185" s="85">
        <f t="shared" si="13"/>
        <v>0</v>
      </c>
      <c r="P185" s="65"/>
    </row>
    <row r="186" spans="1:19" s="66" customFormat="1" ht="20.149999999999999" customHeight="1">
      <c r="A186" s="1027"/>
      <c r="B186" s="1028"/>
      <c r="C186" s="1029"/>
      <c r="D186" s="353"/>
      <c r="E186" s="84" t="s">
        <v>28</v>
      </c>
      <c r="F186" s="83"/>
      <c r="G186" s="85">
        <f t="shared" si="12"/>
        <v>0</v>
      </c>
      <c r="H186" s="60"/>
      <c r="I186" s="1027"/>
      <c r="J186" s="1028"/>
      <c r="K186" s="1029"/>
      <c r="L186" s="353"/>
      <c r="M186" s="84" t="s">
        <v>28</v>
      </c>
      <c r="N186" s="83"/>
      <c r="O186" s="85">
        <f t="shared" si="13"/>
        <v>0</v>
      </c>
      <c r="P186" s="65"/>
    </row>
    <row r="187" spans="1:19" s="66" customFormat="1" ht="20.149999999999999" customHeight="1">
      <c r="A187" s="1027"/>
      <c r="B187" s="1028"/>
      <c r="C187" s="1029"/>
      <c r="D187" s="353"/>
      <c r="E187" s="84" t="s">
        <v>28</v>
      </c>
      <c r="F187" s="83"/>
      <c r="G187" s="85">
        <f t="shared" si="12"/>
        <v>0</v>
      </c>
      <c r="H187" s="60"/>
      <c r="I187" s="1027"/>
      <c r="J187" s="1028"/>
      <c r="K187" s="1029"/>
      <c r="L187" s="353"/>
      <c r="M187" s="84" t="s">
        <v>28</v>
      </c>
      <c r="N187" s="83"/>
      <c r="O187" s="85">
        <f t="shared" si="13"/>
        <v>0</v>
      </c>
      <c r="P187" s="65"/>
    </row>
    <row r="188" spans="1:19" s="66" customFormat="1" ht="20.149999999999999" customHeight="1">
      <c r="A188" s="1027"/>
      <c r="B188" s="1028"/>
      <c r="C188" s="1029"/>
      <c r="D188" s="353"/>
      <c r="E188" s="84" t="s">
        <v>28</v>
      </c>
      <c r="F188" s="83"/>
      <c r="G188" s="85">
        <f t="shared" si="12"/>
        <v>0</v>
      </c>
      <c r="H188" s="60"/>
      <c r="I188" s="1027"/>
      <c r="J188" s="1028"/>
      <c r="K188" s="1029"/>
      <c r="L188" s="353"/>
      <c r="M188" s="84" t="s">
        <v>28</v>
      </c>
      <c r="N188" s="83"/>
      <c r="O188" s="85">
        <f t="shared" si="13"/>
        <v>0</v>
      </c>
      <c r="P188" s="65"/>
    </row>
    <row r="189" spans="1:19" s="66" customFormat="1" ht="20.149999999999999" customHeight="1">
      <c r="A189" s="1027"/>
      <c r="B189" s="1028"/>
      <c r="C189" s="1029"/>
      <c r="D189" s="353"/>
      <c r="E189" s="84" t="s">
        <v>28</v>
      </c>
      <c r="F189" s="83"/>
      <c r="G189" s="85">
        <f t="shared" si="12"/>
        <v>0</v>
      </c>
      <c r="H189" s="60"/>
      <c r="I189" s="1027"/>
      <c r="J189" s="1028"/>
      <c r="K189" s="1029"/>
      <c r="L189" s="353"/>
      <c r="M189" s="84" t="s">
        <v>28</v>
      </c>
      <c r="N189" s="83"/>
      <c r="O189" s="85">
        <f t="shared" si="13"/>
        <v>0</v>
      </c>
      <c r="P189" s="65"/>
    </row>
    <row r="190" spans="1:19" s="66" customFormat="1" ht="20" customHeight="1">
      <c r="A190" s="1076" t="s">
        <v>579</v>
      </c>
      <c r="B190" s="1077"/>
      <c r="C190" s="1078"/>
      <c r="D190" s="496" t="s">
        <v>532</v>
      </c>
      <c r="E190" s="1082" t="s">
        <v>533</v>
      </c>
      <c r="F190" s="1083"/>
      <c r="G190" s="497" t="s">
        <v>534</v>
      </c>
      <c r="H190" s="71"/>
      <c r="I190" s="1076" t="s">
        <v>579</v>
      </c>
      <c r="J190" s="1077"/>
      <c r="K190" s="1078"/>
      <c r="L190" s="496" t="s">
        <v>532</v>
      </c>
      <c r="M190" s="1082" t="s">
        <v>533</v>
      </c>
      <c r="N190" s="1083"/>
      <c r="O190" s="498" t="s">
        <v>534</v>
      </c>
      <c r="P190" s="65"/>
    </row>
    <row r="191" spans="1:19" s="514" customFormat="1" ht="20.149999999999999" customHeight="1">
      <c r="A191" s="1079"/>
      <c r="B191" s="1080"/>
      <c r="C191" s="1081"/>
      <c r="D191" s="515"/>
      <c r="E191" s="1113"/>
      <c r="F191" s="1114"/>
      <c r="G191" s="516"/>
      <c r="H191" s="63"/>
      <c r="I191" s="1079"/>
      <c r="J191" s="1080"/>
      <c r="K191" s="1081"/>
      <c r="L191" s="515"/>
      <c r="M191" s="1113"/>
      <c r="N191" s="1114"/>
      <c r="O191" s="516"/>
      <c r="P191" s="118"/>
      <c r="R191" s="517"/>
      <c r="S191" s="518"/>
    </row>
    <row r="192" spans="1:19" s="66" customFormat="1" ht="20.149999999999999" customHeight="1">
      <c r="A192" s="1023" t="s">
        <v>129</v>
      </c>
      <c r="B192" s="1050"/>
      <c r="C192" s="1050"/>
      <c r="D192" s="1065"/>
      <c r="E192" s="1066"/>
      <c r="F192" s="86"/>
      <c r="G192" s="87">
        <v>0</v>
      </c>
      <c r="H192" s="71"/>
      <c r="I192" s="1023" t="s">
        <v>129</v>
      </c>
      <c r="J192" s="1050"/>
      <c r="K192" s="1050"/>
      <c r="L192" s="558"/>
      <c r="M192" s="559"/>
      <c r="N192" s="86"/>
      <c r="O192" s="87">
        <v>0</v>
      </c>
      <c r="P192" s="65"/>
    </row>
    <row r="193" spans="1:16" s="66" customFormat="1" ht="20.149999999999999" customHeight="1">
      <c r="A193" s="1038" t="s">
        <v>122</v>
      </c>
      <c r="B193" s="1039"/>
      <c r="C193" s="1039"/>
      <c r="D193" s="1039"/>
      <c r="E193" s="1039"/>
      <c r="F193" s="1040"/>
      <c r="G193" s="88">
        <f>SUM(G180:G189)</f>
        <v>0</v>
      </c>
      <c r="H193" s="60"/>
      <c r="I193" s="1038" t="s">
        <v>122</v>
      </c>
      <c r="J193" s="1039"/>
      <c r="K193" s="1039"/>
      <c r="L193" s="1039"/>
      <c r="M193" s="1039"/>
      <c r="N193" s="1040"/>
      <c r="O193" s="88">
        <f>SUM(O180:O189)</f>
        <v>0</v>
      </c>
      <c r="P193" s="65"/>
    </row>
    <row r="194" spans="1:16" s="66" customFormat="1" ht="20.149999999999999" customHeight="1">
      <c r="A194" s="1073" t="s">
        <v>219</v>
      </c>
      <c r="B194" s="1065"/>
      <c r="C194" s="1065"/>
      <c r="D194" s="1065"/>
      <c r="E194" s="1065"/>
      <c r="F194" s="1066"/>
      <c r="G194" s="89"/>
      <c r="H194" s="71"/>
      <c r="I194" s="1073" t="s">
        <v>219</v>
      </c>
      <c r="J194" s="1065"/>
      <c r="K194" s="1065"/>
      <c r="L194" s="1065"/>
      <c r="M194" s="1065"/>
      <c r="N194" s="1066"/>
      <c r="O194" s="89"/>
      <c r="P194" s="65"/>
    </row>
    <row r="195" spans="1:16" s="66" customFormat="1" ht="20.149999999999999" customHeight="1">
      <c r="A195" s="1038" t="s">
        <v>123</v>
      </c>
      <c r="B195" s="1039"/>
      <c r="C195" s="1039"/>
      <c r="D195" s="1039"/>
      <c r="E195" s="1039"/>
      <c r="F195" s="1040"/>
      <c r="G195" s="88">
        <f>G193+G194</f>
        <v>0</v>
      </c>
      <c r="H195" s="60"/>
      <c r="I195" s="1038" t="s">
        <v>123</v>
      </c>
      <c r="J195" s="1039"/>
      <c r="K195" s="1039"/>
      <c r="L195" s="1039"/>
      <c r="M195" s="1039"/>
      <c r="N195" s="1040"/>
      <c r="O195" s="88">
        <f>O193+O194</f>
        <v>0</v>
      </c>
      <c r="P195" s="65"/>
    </row>
    <row r="196" spans="1:16" s="66" customFormat="1" ht="20.149999999999999" customHeight="1">
      <c r="A196" s="90"/>
      <c r="B196" s="90"/>
      <c r="C196" s="90"/>
      <c r="D196" s="354"/>
      <c r="E196" s="90"/>
      <c r="F196" s="90"/>
      <c r="G196" s="118">
        <v>15</v>
      </c>
      <c r="H196" s="90"/>
      <c r="I196" s="90"/>
      <c r="J196" s="90"/>
      <c r="K196" s="90"/>
      <c r="L196" s="354"/>
      <c r="M196" s="90"/>
      <c r="N196" s="90"/>
      <c r="O196" s="118">
        <v>16</v>
      </c>
      <c r="P196" s="65"/>
    </row>
    <row r="197" spans="1:16" s="66" customFormat="1" ht="20.149999999999999" customHeight="1">
      <c r="A197" s="1032" t="s">
        <v>119</v>
      </c>
      <c r="B197" s="1033"/>
      <c r="C197" s="1047" t="str">
        <f>IF(総表!$C44="","",TEXT(総表!$C44,"yyyy/mm/dd")&amp;総表!$D44&amp;TEXT(総表!$E44,"yyyy/mm/dd"))</f>
        <v/>
      </c>
      <c r="D197" s="1048"/>
      <c r="E197" s="1048"/>
      <c r="F197" s="1048"/>
      <c r="G197" s="1049"/>
      <c r="H197" s="60"/>
      <c r="I197" s="1032" t="s">
        <v>119</v>
      </c>
      <c r="J197" s="1033"/>
      <c r="K197" s="1096"/>
      <c r="L197" s="1097"/>
      <c r="M197" s="1097"/>
      <c r="N197" s="1097"/>
      <c r="O197" s="1098"/>
      <c r="P197" s="65"/>
    </row>
    <row r="198" spans="1:16" s="66" customFormat="1" ht="20.149999999999999" customHeight="1">
      <c r="A198" s="1025" t="s">
        <v>27</v>
      </c>
      <c r="B198" s="1026"/>
      <c r="C198" s="1041" t="str">
        <f>IF(総表!$F44="","",総表!$F44)</f>
        <v/>
      </c>
      <c r="D198" s="1042"/>
      <c r="E198" s="1042"/>
      <c r="F198" s="1042"/>
      <c r="G198" s="1043"/>
      <c r="H198" s="60"/>
      <c r="I198" s="1025" t="s">
        <v>27</v>
      </c>
      <c r="J198" s="1026"/>
      <c r="K198" s="1086"/>
      <c r="L198" s="1087"/>
      <c r="M198" s="1087"/>
      <c r="N198" s="1087"/>
      <c r="O198" s="1088"/>
      <c r="P198" s="65"/>
    </row>
    <row r="199" spans="1:16" s="66" customFormat="1" ht="20.149999999999999" customHeight="1">
      <c r="A199" s="1023" t="s">
        <v>124</v>
      </c>
      <c r="B199" s="1024"/>
      <c r="C199" s="1074"/>
      <c r="D199" s="1075"/>
      <c r="E199" s="1062"/>
      <c r="F199" s="1063"/>
      <c r="G199" s="1064"/>
      <c r="H199" s="60"/>
      <c r="I199" s="1023" t="s">
        <v>124</v>
      </c>
      <c r="J199" s="1024"/>
      <c r="K199" s="1074"/>
      <c r="L199" s="1075"/>
      <c r="M199" s="1062"/>
      <c r="N199" s="1063"/>
      <c r="O199" s="1064"/>
      <c r="P199" s="65"/>
    </row>
    <row r="200" spans="1:16" s="66" customFormat="1" ht="20.149999999999999" customHeight="1">
      <c r="A200" s="1038" t="s">
        <v>484</v>
      </c>
      <c r="B200" s="1040"/>
      <c r="C200" s="1030"/>
      <c r="D200" s="1031"/>
      <c r="E200" s="1020"/>
      <c r="F200" s="1021" t="s">
        <v>160</v>
      </c>
      <c r="G200" s="1022"/>
      <c r="H200" s="90"/>
      <c r="I200" s="1038" t="s">
        <v>484</v>
      </c>
      <c r="J200" s="1040" t="s">
        <v>485</v>
      </c>
      <c r="K200" s="1030"/>
      <c r="L200" s="1031"/>
      <c r="M200" s="1020"/>
      <c r="N200" s="1021" t="s">
        <v>160</v>
      </c>
      <c r="O200" s="1022"/>
      <c r="P200" s="65"/>
    </row>
    <row r="201" spans="1:16" s="66" customFormat="1" ht="20.149999999999999" customHeight="1">
      <c r="A201" s="1032" t="s">
        <v>136</v>
      </c>
      <c r="B201" s="1033"/>
      <c r="C201" s="1034">
        <f>C199-C200</f>
        <v>0</v>
      </c>
      <c r="D201" s="1035"/>
      <c r="E201" s="1036" t="s">
        <v>137</v>
      </c>
      <c r="F201" s="1037"/>
      <c r="G201" s="72" t="str">
        <f>IF(C201*C202=0,"",C201*C202)</f>
        <v/>
      </c>
      <c r="H201" s="60"/>
      <c r="I201" s="1032" t="s">
        <v>136</v>
      </c>
      <c r="J201" s="1033"/>
      <c r="K201" s="1035">
        <f>K199-K200</f>
        <v>0</v>
      </c>
      <c r="L201" s="1060"/>
      <c r="M201" s="1036" t="s">
        <v>137</v>
      </c>
      <c r="N201" s="1037"/>
      <c r="O201" s="72" t="str">
        <f>IF(K201*K202=0,"",K201*K202)</f>
        <v/>
      </c>
      <c r="P201" s="65"/>
    </row>
    <row r="202" spans="1:16" s="66" customFormat="1" ht="20.149999999999999" customHeight="1">
      <c r="A202" s="1023" t="s">
        <v>120</v>
      </c>
      <c r="B202" s="1024"/>
      <c r="C202" s="1052">
        <f>個表!J37</f>
        <v>0</v>
      </c>
      <c r="D202" s="1053"/>
      <c r="E202" s="73"/>
      <c r="F202" s="74"/>
      <c r="G202" s="75"/>
      <c r="H202" s="60"/>
      <c r="I202" s="1023" t="s">
        <v>120</v>
      </c>
      <c r="J202" s="1024"/>
      <c r="K202" s="1071"/>
      <c r="L202" s="1072"/>
      <c r="M202" s="73"/>
      <c r="N202" s="74"/>
      <c r="O202" s="75"/>
      <c r="P202" s="65"/>
    </row>
    <row r="203" spans="1:16" s="66" customFormat="1" ht="20.149999999999999" customHeight="1">
      <c r="A203" s="1038" t="s">
        <v>125</v>
      </c>
      <c r="B203" s="1040"/>
      <c r="C203" s="1091" t="str">
        <f>IF(G201="","",SUM(F207:F216))</f>
        <v/>
      </c>
      <c r="D203" s="1091"/>
      <c r="E203" s="1056" t="s">
        <v>127</v>
      </c>
      <c r="F203" s="1057"/>
      <c r="G203" s="76" t="str">
        <f>IF(G201="","",C203/G201)</f>
        <v/>
      </c>
      <c r="H203" s="60"/>
      <c r="I203" s="1038" t="s">
        <v>125</v>
      </c>
      <c r="J203" s="1040"/>
      <c r="K203" s="1094" t="str">
        <f>IF(O201="","",SUM(N207:N216))</f>
        <v/>
      </c>
      <c r="L203" s="1095"/>
      <c r="M203" s="1056" t="s">
        <v>127</v>
      </c>
      <c r="N203" s="1057"/>
      <c r="O203" s="76" t="str">
        <f>IF(O201="","",K203/O201)</f>
        <v/>
      </c>
      <c r="P203" s="65"/>
    </row>
    <row r="204" spans="1:16" s="66" customFormat="1" ht="20.149999999999999" customHeight="1">
      <c r="A204" s="1038" t="s">
        <v>126</v>
      </c>
      <c r="B204" s="1040"/>
      <c r="C204" s="1051" t="str">
        <f>IF(G201="","",SUM(F207:F219))</f>
        <v/>
      </c>
      <c r="D204" s="1051"/>
      <c r="E204" s="1054" t="s">
        <v>128</v>
      </c>
      <c r="F204" s="1055"/>
      <c r="G204" s="77" t="str">
        <f>IF(G201="","",C204/G201)</f>
        <v/>
      </c>
      <c r="H204" s="60"/>
      <c r="I204" s="1038" t="s">
        <v>126</v>
      </c>
      <c r="J204" s="1040"/>
      <c r="K204" s="1094" t="str">
        <f>IF(O201="","",SUM(N207:N219))</f>
        <v/>
      </c>
      <c r="L204" s="1095"/>
      <c r="M204" s="1054" t="s">
        <v>128</v>
      </c>
      <c r="N204" s="1055"/>
      <c r="O204" s="77" t="str">
        <f>IF(O201="","",K204/O201)</f>
        <v/>
      </c>
      <c r="P204" s="65"/>
    </row>
    <row r="205" spans="1:16" s="66" customFormat="1" ht="20.149999999999999" customHeight="1">
      <c r="A205" s="1038" t="s">
        <v>215</v>
      </c>
      <c r="B205" s="1039"/>
      <c r="C205" s="1039"/>
      <c r="D205" s="1039"/>
      <c r="E205" s="1039"/>
      <c r="F205" s="1039"/>
      <c r="G205" s="1093"/>
      <c r="H205" s="60"/>
      <c r="I205" s="1038" t="s">
        <v>215</v>
      </c>
      <c r="J205" s="1039"/>
      <c r="K205" s="1039"/>
      <c r="L205" s="1039"/>
      <c r="M205" s="1039"/>
      <c r="N205" s="1039"/>
      <c r="O205" s="1093"/>
      <c r="P205" s="65"/>
    </row>
    <row r="206" spans="1:16" s="66" customFormat="1" ht="20.149999999999999" customHeight="1">
      <c r="A206" s="1038" t="s">
        <v>39</v>
      </c>
      <c r="B206" s="1039"/>
      <c r="C206" s="1040"/>
      <c r="D206" s="351" t="s">
        <v>366</v>
      </c>
      <c r="E206" s="78" t="s">
        <v>28</v>
      </c>
      <c r="F206" s="78" t="s">
        <v>29</v>
      </c>
      <c r="G206" s="79" t="s">
        <v>30</v>
      </c>
      <c r="H206" s="60"/>
      <c r="I206" s="1038" t="s">
        <v>39</v>
      </c>
      <c r="J206" s="1039"/>
      <c r="K206" s="1040"/>
      <c r="L206" s="351" t="s">
        <v>366</v>
      </c>
      <c r="M206" s="78" t="s">
        <v>28</v>
      </c>
      <c r="N206" s="78" t="s">
        <v>29</v>
      </c>
      <c r="O206" s="79" t="s">
        <v>30</v>
      </c>
      <c r="P206" s="65"/>
    </row>
    <row r="207" spans="1:16" s="66" customFormat="1" ht="20.149999999999999" customHeight="1">
      <c r="A207" s="1044"/>
      <c r="B207" s="1045"/>
      <c r="C207" s="1046"/>
      <c r="D207" s="352"/>
      <c r="E207" s="80" t="s">
        <v>28</v>
      </c>
      <c r="F207" s="81"/>
      <c r="G207" s="82">
        <f>D207*F207</f>
        <v>0</v>
      </c>
      <c r="H207" s="60"/>
      <c r="I207" s="1044"/>
      <c r="J207" s="1045"/>
      <c r="K207" s="1046"/>
      <c r="L207" s="352"/>
      <c r="M207" s="80" t="s">
        <v>28</v>
      </c>
      <c r="N207" s="81"/>
      <c r="O207" s="82">
        <f>L207*N207</f>
        <v>0</v>
      </c>
      <c r="P207" s="65"/>
    </row>
    <row r="208" spans="1:16" s="66" customFormat="1" ht="20.149999999999999" customHeight="1">
      <c r="A208" s="1027"/>
      <c r="B208" s="1028"/>
      <c r="C208" s="1029"/>
      <c r="D208" s="353"/>
      <c r="E208" s="84" t="s">
        <v>28</v>
      </c>
      <c r="F208" s="83"/>
      <c r="G208" s="85">
        <f t="shared" ref="G208:G216" si="14">D208*F208</f>
        <v>0</v>
      </c>
      <c r="H208" s="60"/>
      <c r="I208" s="1027"/>
      <c r="J208" s="1028"/>
      <c r="K208" s="1029"/>
      <c r="L208" s="353"/>
      <c r="M208" s="84" t="s">
        <v>28</v>
      </c>
      <c r="N208" s="83"/>
      <c r="O208" s="85">
        <f t="shared" ref="O208:O216" si="15">L208*N208</f>
        <v>0</v>
      </c>
      <c r="P208" s="65"/>
    </row>
    <row r="209" spans="1:19" s="66" customFormat="1" ht="20.149999999999999" customHeight="1">
      <c r="A209" s="1027"/>
      <c r="B209" s="1028"/>
      <c r="C209" s="1029"/>
      <c r="D209" s="353"/>
      <c r="E209" s="84" t="s">
        <v>28</v>
      </c>
      <c r="F209" s="83"/>
      <c r="G209" s="85">
        <f t="shared" si="14"/>
        <v>0</v>
      </c>
      <c r="H209" s="60"/>
      <c r="I209" s="1027"/>
      <c r="J209" s="1028"/>
      <c r="K209" s="1029"/>
      <c r="L209" s="353"/>
      <c r="M209" s="84" t="s">
        <v>28</v>
      </c>
      <c r="N209" s="83"/>
      <c r="O209" s="85">
        <f t="shared" si="15"/>
        <v>0</v>
      </c>
      <c r="P209" s="65"/>
    </row>
    <row r="210" spans="1:19" s="66" customFormat="1" ht="20.149999999999999" customHeight="1">
      <c r="A210" s="1027"/>
      <c r="B210" s="1028"/>
      <c r="C210" s="1029"/>
      <c r="D210" s="353"/>
      <c r="E210" s="84" t="s">
        <v>28</v>
      </c>
      <c r="F210" s="83"/>
      <c r="G210" s="85">
        <f t="shared" si="14"/>
        <v>0</v>
      </c>
      <c r="H210" s="60"/>
      <c r="I210" s="1027"/>
      <c r="J210" s="1028"/>
      <c r="K210" s="1029"/>
      <c r="L210" s="353"/>
      <c r="M210" s="84" t="s">
        <v>28</v>
      </c>
      <c r="N210" s="83"/>
      <c r="O210" s="85">
        <f t="shared" si="15"/>
        <v>0</v>
      </c>
      <c r="P210" s="65"/>
    </row>
    <row r="211" spans="1:19" s="66" customFormat="1" ht="20.149999999999999" customHeight="1">
      <c r="A211" s="1027"/>
      <c r="B211" s="1028"/>
      <c r="C211" s="1029"/>
      <c r="D211" s="353"/>
      <c r="E211" s="84" t="s">
        <v>28</v>
      </c>
      <c r="F211" s="83"/>
      <c r="G211" s="85">
        <f t="shared" si="14"/>
        <v>0</v>
      </c>
      <c r="H211" s="60"/>
      <c r="I211" s="1027"/>
      <c r="J211" s="1028"/>
      <c r="K211" s="1029"/>
      <c r="L211" s="353"/>
      <c r="M211" s="84" t="s">
        <v>28</v>
      </c>
      <c r="N211" s="83"/>
      <c r="O211" s="85">
        <f t="shared" si="15"/>
        <v>0</v>
      </c>
      <c r="P211" s="65"/>
    </row>
    <row r="212" spans="1:19" s="66" customFormat="1" ht="20.149999999999999" customHeight="1">
      <c r="A212" s="1027"/>
      <c r="B212" s="1028"/>
      <c r="C212" s="1029"/>
      <c r="D212" s="353"/>
      <c r="E212" s="84" t="s">
        <v>28</v>
      </c>
      <c r="F212" s="83"/>
      <c r="G212" s="85">
        <f t="shared" si="14"/>
        <v>0</v>
      </c>
      <c r="H212" s="60"/>
      <c r="I212" s="1027"/>
      <c r="J212" s="1028"/>
      <c r="K212" s="1029"/>
      <c r="L212" s="353"/>
      <c r="M212" s="84" t="s">
        <v>28</v>
      </c>
      <c r="N212" s="83"/>
      <c r="O212" s="85">
        <f t="shared" si="15"/>
        <v>0</v>
      </c>
      <c r="P212" s="65"/>
    </row>
    <row r="213" spans="1:19" s="66" customFormat="1" ht="20.149999999999999" customHeight="1">
      <c r="A213" s="1027"/>
      <c r="B213" s="1028"/>
      <c r="C213" s="1029"/>
      <c r="D213" s="353"/>
      <c r="E213" s="84" t="s">
        <v>28</v>
      </c>
      <c r="F213" s="83"/>
      <c r="G213" s="85">
        <f t="shared" si="14"/>
        <v>0</v>
      </c>
      <c r="H213" s="60"/>
      <c r="I213" s="1027"/>
      <c r="J213" s="1028"/>
      <c r="K213" s="1029"/>
      <c r="L213" s="353"/>
      <c r="M213" s="84" t="s">
        <v>28</v>
      </c>
      <c r="N213" s="83"/>
      <c r="O213" s="85">
        <f t="shared" si="15"/>
        <v>0</v>
      </c>
      <c r="P213" s="65"/>
    </row>
    <row r="214" spans="1:19" s="66" customFormat="1" ht="20.149999999999999" customHeight="1">
      <c r="A214" s="1027"/>
      <c r="B214" s="1028"/>
      <c r="C214" s="1029"/>
      <c r="D214" s="353"/>
      <c r="E214" s="84" t="s">
        <v>28</v>
      </c>
      <c r="F214" s="83"/>
      <c r="G214" s="85">
        <f t="shared" si="14"/>
        <v>0</v>
      </c>
      <c r="H214" s="60"/>
      <c r="I214" s="1027"/>
      <c r="J214" s="1028"/>
      <c r="K214" s="1029"/>
      <c r="L214" s="353"/>
      <c r="M214" s="84" t="s">
        <v>28</v>
      </c>
      <c r="N214" s="83"/>
      <c r="O214" s="85">
        <f t="shared" si="15"/>
        <v>0</v>
      </c>
      <c r="P214" s="65"/>
    </row>
    <row r="215" spans="1:19" s="66" customFormat="1" ht="20.149999999999999" customHeight="1">
      <c r="A215" s="1027"/>
      <c r="B215" s="1028"/>
      <c r="C215" s="1029"/>
      <c r="D215" s="353"/>
      <c r="E215" s="84" t="s">
        <v>28</v>
      </c>
      <c r="F215" s="83"/>
      <c r="G215" s="85">
        <f t="shared" si="14"/>
        <v>0</v>
      </c>
      <c r="H215" s="60"/>
      <c r="I215" s="1027"/>
      <c r="J215" s="1028"/>
      <c r="K215" s="1029"/>
      <c r="L215" s="353"/>
      <c r="M215" s="84" t="s">
        <v>28</v>
      </c>
      <c r="N215" s="83"/>
      <c r="O215" s="85">
        <f t="shared" si="15"/>
        <v>0</v>
      </c>
      <c r="P215" s="65"/>
    </row>
    <row r="216" spans="1:19" s="66" customFormat="1" ht="20.149999999999999" customHeight="1">
      <c r="A216" s="1027"/>
      <c r="B216" s="1028"/>
      <c r="C216" s="1029"/>
      <c r="D216" s="353"/>
      <c r="E216" s="84" t="s">
        <v>28</v>
      </c>
      <c r="F216" s="83"/>
      <c r="G216" s="85">
        <f t="shared" si="14"/>
        <v>0</v>
      </c>
      <c r="H216" s="60"/>
      <c r="I216" s="1027"/>
      <c r="J216" s="1028"/>
      <c r="K216" s="1029"/>
      <c r="L216" s="353"/>
      <c r="M216" s="84" t="s">
        <v>28</v>
      </c>
      <c r="N216" s="83"/>
      <c r="O216" s="85">
        <f t="shared" si="15"/>
        <v>0</v>
      </c>
      <c r="P216" s="65"/>
    </row>
    <row r="217" spans="1:19" s="66" customFormat="1" ht="20" customHeight="1">
      <c r="A217" s="1076" t="s">
        <v>579</v>
      </c>
      <c r="B217" s="1077"/>
      <c r="C217" s="1078"/>
      <c r="D217" s="496" t="s">
        <v>532</v>
      </c>
      <c r="E217" s="1082" t="s">
        <v>533</v>
      </c>
      <c r="F217" s="1083"/>
      <c r="G217" s="497" t="s">
        <v>534</v>
      </c>
      <c r="H217" s="71"/>
      <c r="I217" s="1076" t="s">
        <v>579</v>
      </c>
      <c r="J217" s="1077"/>
      <c r="K217" s="1078"/>
      <c r="L217" s="496" t="s">
        <v>532</v>
      </c>
      <c r="M217" s="1082" t="s">
        <v>533</v>
      </c>
      <c r="N217" s="1083"/>
      <c r="O217" s="498" t="s">
        <v>534</v>
      </c>
      <c r="P217" s="65"/>
    </row>
    <row r="218" spans="1:19" s="514" customFormat="1" ht="20.149999999999999" customHeight="1">
      <c r="A218" s="1079"/>
      <c r="B218" s="1080"/>
      <c r="C218" s="1081"/>
      <c r="D218" s="515"/>
      <c r="E218" s="1113"/>
      <c r="F218" s="1114"/>
      <c r="G218" s="516"/>
      <c r="H218" s="63"/>
      <c r="I218" s="1079"/>
      <c r="J218" s="1080"/>
      <c r="K218" s="1081"/>
      <c r="L218" s="515"/>
      <c r="M218" s="1113"/>
      <c r="N218" s="1114"/>
      <c r="O218" s="516"/>
      <c r="P218" s="118"/>
      <c r="R218" s="517"/>
      <c r="S218" s="518"/>
    </row>
    <row r="219" spans="1:19" s="66" customFormat="1" ht="20.149999999999999" customHeight="1">
      <c r="A219" s="1023" t="s">
        <v>129</v>
      </c>
      <c r="B219" s="1050"/>
      <c r="C219" s="1050"/>
      <c r="D219" s="1065"/>
      <c r="E219" s="1066"/>
      <c r="F219" s="86"/>
      <c r="G219" s="87">
        <v>0</v>
      </c>
      <c r="H219" s="71"/>
      <c r="I219" s="1023" t="s">
        <v>129</v>
      </c>
      <c r="J219" s="1050"/>
      <c r="K219" s="1050"/>
      <c r="L219" s="558"/>
      <c r="M219" s="559"/>
      <c r="N219" s="86"/>
      <c r="O219" s="87">
        <v>0</v>
      </c>
      <c r="P219" s="65"/>
    </row>
    <row r="220" spans="1:19" s="66" customFormat="1" ht="20.149999999999999" customHeight="1">
      <c r="A220" s="1038" t="s">
        <v>122</v>
      </c>
      <c r="B220" s="1039"/>
      <c r="C220" s="1039"/>
      <c r="D220" s="1039"/>
      <c r="E220" s="1039"/>
      <c r="F220" s="1040"/>
      <c r="G220" s="88">
        <f>SUM(G207:G216)</f>
        <v>0</v>
      </c>
      <c r="H220" s="60"/>
      <c r="I220" s="1038" t="s">
        <v>122</v>
      </c>
      <c r="J220" s="1039"/>
      <c r="K220" s="1039"/>
      <c r="L220" s="1039"/>
      <c r="M220" s="1039"/>
      <c r="N220" s="1040"/>
      <c r="O220" s="88">
        <f>SUM(O207:O216)</f>
        <v>0</v>
      </c>
      <c r="P220" s="65"/>
    </row>
    <row r="221" spans="1:19" s="66" customFormat="1" ht="20.149999999999999" customHeight="1">
      <c r="A221" s="1073" t="s">
        <v>219</v>
      </c>
      <c r="B221" s="1065"/>
      <c r="C221" s="1065"/>
      <c r="D221" s="1065"/>
      <c r="E221" s="1065"/>
      <c r="F221" s="1066"/>
      <c r="G221" s="89"/>
      <c r="H221" s="71"/>
      <c r="I221" s="1073" t="s">
        <v>219</v>
      </c>
      <c r="J221" s="1065"/>
      <c r="K221" s="1065"/>
      <c r="L221" s="1065"/>
      <c r="M221" s="1065"/>
      <c r="N221" s="1066"/>
      <c r="O221" s="89"/>
      <c r="P221" s="65"/>
    </row>
    <row r="222" spans="1:19" s="66" customFormat="1" ht="20.149999999999999" customHeight="1">
      <c r="A222" s="1038" t="s">
        <v>123</v>
      </c>
      <c r="B222" s="1039"/>
      <c r="C222" s="1039"/>
      <c r="D222" s="1039"/>
      <c r="E222" s="1039"/>
      <c r="F222" s="1040"/>
      <c r="G222" s="88">
        <f>G220+G221</f>
        <v>0</v>
      </c>
      <c r="H222" s="60"/>
      <c r="I222" s="1038" t="s">
        <v>123</v>
      </c>
      <c r="J222" s="1039"/>
      <c r="K222" s="1039"/>
      <c r="L222" s="1039"/>
      <c r="M222" s="1039"/>
      <c r="N222" s="1040"/>
      <c r="O222" s="88">
        <f>O220+O221</f>
        <v>0</v>
      </c>
      <c r="P222" s="65"/>
    </row>
    <row r="223" spans="1:19" s="66" customFormat="1" ht="20.149999999999999" customHeight="1">
      <c r="A223" s="90"/>
      <c r="B223" s="90"/>
      <c r="C223" s="90"/>
      <c r="D223" s="354"/>
      <c r="E223" s="90"/>
      <c r="F223" s="90"/>
      <c r="G223" s="118">
        <v>17</v>
      </c>
      <c r="H223" s="90"/>
      <c r="I223" s="90"/>
      <c r="J223" s="90"/>
      <c r="K223" s="90"/>
      <c r="L223" s="354"/>
      <c r="M223" s="90"/>
      <c r="N223" s="90"/>
      <c r="O223" s="118">
        <v>18</v>
      </c>
      <c r="P223" s="65"/>
    </row>
    <row r="224" spans="1:19" s="66" customFormat="1" ht="20.149999999999999" customHeight="1">
      <c r="A224" s="1032" t="s">
        <v>119</v>
      </c>
      <c r="B224" s="1033"/>
      <c r="C224" s="1096"/>
      <c r="D224" s="1097"/>
      <c r="E224" s="1097"/>
      <c r="F224" s="1097"/>
      <c r="G224" s="1098"/>
      <c r="H224" s="60"/>
      <c r="I224" s="1032" t="s">
        <v>119</v>
      </c>
      <c r="J224" s="1033"/>
      <c r="K224" s="1096"/>
      <c r="L224" s="1097"/>
      <c r="M224" s="1097"/>
      <c r="N224" s="1097"/>
      <c r="O224" s="1098"/>
      <c r="P224" s="65"/>
    </row>
    <row r="225" spans="1:16" s="66" customFormat="1" ht="20.149999999999999" customHeight="1">
      <c r="A225" s="1025" t="s">
        <v>27</v>
      </c>
      <c r="B225" s="1026"/>
      <c r="C225" s="1086"/>
      <c r="D225" s="1087"/>
      <c r="E225" s="1087"/>
      <c r="F225" s="1087"/>
      <c r="G225" s="1088"/>
      <c r="H225" s="60"/>
      <c r="I225" s="1025" t="s">
        <v>27</v>
      </c>
      <c r="J225" s="1026"/>
      <c r="K225" s="1086"/>
      <c r="L225" s="1087"/>
      <c r="M225" s="1087"/>
      <c r="N225" s="1087"/>
      <c r="O225" s="1088"/>
      <c r="P225" s="65"/>
    </row>
    <row r="226" spans="1:16" s="66" customFormat="1" ht="20.149999999999999" customHeight="1">
      <c r="A226" s="1023" t="s">
        <v>124</v>
      </c>
      <c r="B226" s="1024"/>
      <c r="C226" s="1074"/>
      <c r="D226" s="1075"/>
      <c r="E226" s="1062"/>
      <c r="F226" s="1063"/>
      <c r="G226" s="1064"/>
      <c r="H226" s="60"/>
      <c r="I226" s="1023" t="s">
        <v>124</v>
      </c>
      <c r="J226" s="1024"/>
      <c r="K226" s="1074"/>
      <c r="L226" s="1075"/>
      <c r="M226" s="1062"/>
      <c r="N226" s="1063"/>
      <c r="O226" s="1064"/>
      <c r="P226" s="65"/>
    </row>
    <row r="227" spans="1:16" s="66" customFormat="1" ht="20.149999999999999" customHeight="1">
      <c r="A227" s="1038" t="s">
        <v>484</v>
      </c>
      <c r="B227" s="1040" t="s">
        <v>485</v>
      </c>
      <c r="C227" s="1030"/>
      <c r="D227" s="1031"/>
      <c r="E227" s="1020"/>
      <c r="F227" s="1021" t="s">
        <v>160</v>
      </c>
      <c r="G227" s="1022"/>
      <c r="H227" s="90"/>
      <c r="I227" s="1038" t="s">
        <v>484</v>
      </c>
      <c r="J227" s="1040"/>
      <c r="K227" s="1030"/>
      <c r="L227" s="1031"/>
      <c r="M227" s="1020"/>
      <c r="N227" s="1021" t="s">
        <v>160</v>
      </c>
      <c r="O227" s="1022"/>
      <c r="P227" s="65"/>
    </row>
    <row r="228" spans="1:16" s="66" customFormat="1" ht="20.149999999999999" customHeight="1">
      <c r="A228" s="1032" t="s">
        <v>136</v>
      </c>
      <c r="B228" s="1033"/>
      <c r="C228" s="1131">
        <f>C226-C227</f>
        <v>0</v>
      </c>
      <c r="D228" s="1132"/>
      <c r="E228" s="1036" t="s">
        <v>137</v>
      </c>
      <c r="F228" s="1037"/>
      <c r="G228" s="72" t="str">
        <f>IF(C228*C229=0,"",C228*C229)</f>
        <v/>
      </c>
      <c r="H228" s="60"/>
      <c r="I228" s="1032" t="s">
        <v>136</v>
      </c>
      <c r="J228" s="1033"/>
      <c r="K228" s="1131">
        <f>K226-K227</f>
        <v>0</v>
      </c>
      <c r="L228" s="1132"/>
      <c r="M228" s="1036" t="s">
        <v>137</v>
      </c>
      <c r="N228" s="1037"/>
      <c r="O228" s="72" t="str">
        <f>IF(K228*K229=0,"",K228*K229)</f>
        <v/>
      </c>
      <c r="P228" s="65"/>
    </row>
    <row r="229" spans="1:16" s="66" customFormat="1" ht="20.149999999999999" customHeight="1">
      <c r="A229" s="1023" t="s">
        <v>120</v>
      </c>
      <c r="B229" s="1024"/>
      <c r="C229" s="1071"/>
      <c r="D229" s="1072"/>
      <c r="E229" s="73"/>
      <c r="F229" s="74"/>
      <c r="G229" s="75"/>
      <c r="H229" s="60"/>
      <c r="I229" s="1023" t="s">
        <v>120</v>
      </c>
      <c r="J229" s="1024"/>
      <c r="K229" s="1071"/>
      <c r="L229" s="1072"/>
      <c r="M229" s="73"/>
      <c r="N229" s="74"/>
      <c r="O229" s="75"/>
      <c r="P229" s="65"/>
    </row>
    <row r="230" spans="1:16" s="66" customFormat="1" ht="20.149999999999999" customHeight="1">
      <c r="A230" s="1038" t="s">
        <v>125</v>
      </c>
      <c r="B230" s="1040"/>
      <c r="C230" s="1094" t="str">
        <f>IF(G228="","",SUM(F234:F243))</f>
        <v/>
      </c>
      <c r="D230" s="1095"/>
      <c r="E230" s="1056" t="s">
        <v>127</v>
      </c>
      <c r="F230" s="1057"/>
      <c r="G230" s="76" t="str">
        <f>IF(G228="","",C230/G228)</f>
        <v/>
      </c>
      <c r="H230" s="60"/>
      <c r="I230" s="1038" t="s">
        <v>125</v>
      </c>
      <c r="J230" s="1040"/>
      <c r="K230" s="1094" t="str">
        <f>IF(O228="","",SUM(N234:N243))</f>
        <v/>
      </c>
      <c r="L230" s="1095"/>
      <c r="M230" s="1056" t="s">
        <v>127</v>
      </c>
      <c r="N230" s="1057"/>
      <c r="O230" s="76" t="str">
        <f>IF(O228="","",K230/O228)</f>
        <v/>
      </c>
      <c r="P230" s="65"/>
    </row>
    <row r="231" spans="1:16" s="66" customFormat="1" ht="20.149999999999999" customHeight="1">
      <c r="A231" s="1038" t="s">
        <v>126</v>
      </c>
      <c r="B231" s="1040"/>
      <c r="C231" s="1094" t="str">
        <f>IF(G228="","",SUM(F234:F246))</f>
        <v/>
      </c>
      <c r="D231" s="1095"/>
      <c r="E231" s="1054" t="s">
        <v>128</v>
      </c>
      <c r="F231" s="1055"/>
      <c r="G231" s="77" t="str">
        <f>IF(G228="","",C231/G228)</f>
        <v/>
      </c>
      <c r="H231" s="60"/>
      <c r="I231" s="1038" t="s">
        <v>126</v>
      </c>
      <c r="J231" s="1040"/>
      <c r="K231" s="1094" t="str">
        <f>IF(O228="","",SUM(N234:N246))</f>
        <v/>
      </c>
      <c r="L231" s="1095"/>
      <c r="M231" s="1054" t="s">
        <v>128</v>
      </c>
      <c r="N231" s="1055"/>
      <c r="O231" s="77" t="str">
        <f>IF(O228="","",K231/O228)</f>
        <v/>
      </c>
      <c r="P231" s="65"/>
    </row>
    <row r="232" spans="1:16" s="66" customFormat="1" ht="20.149999999999999" customHeight="1">
      <c r="A232" s="1038" t="s">
        <v>215</v>
      </c>
      <c r="B232" s="1039"/>
      <c r="C232" s="1039"/>
      <c r="D232" s="1039"/>
      <c r="E232" s="1039"/>
      <c r="F232" s="1039"/>
      <c r="G232" s="1093"/>
      <c r="H232" s="60"/>
      <c r="I232" s="1038" t="s">
        <v>215</v>
      </c>
      <c r="J232" s="1039"/>
      <c r="K232" s="1039"/>
      <c r="L232" s="1039"/>
      <c r="M232" s="1039"/>
      <c r="N232" s="1039"/>
      <c r="O232" s="1093"/>
      <c r="P232" s="65"/>
    </row>
    <row r="233" spans="1:16" s="66" customFormat="1" ht="20.149999999999999" customHeight="1">
      <c r="A233" s="1038" t="s">
        <v>39</v>
      </c>
      <c r="B233" s="1039"/>
      <c r="C233" s="1040"/>
      <c r="D233" s="351" t="s">
        <v>366</v>
      </c>
      <c r="E233" s="78" t="s">
        <v>28</v>
      </c>
      <c r="F233" s="78" t="s">
        <v>29</v>
      </c>
      <c r="G233" s="79" t="s">
        <v>30</v>
      </c>
      <c r="H233" s="60"/>
      <c r="I233" s="1038" t="s">
        <v>39</v>
      </c>
      <c r="J233" s="1039"/>
      <c r="K233" s="1040"/>
      <c r="L233" s="351" t="s">
        <v>366</v>
      </c>
      <c r="M233" s="78" t="s">
        <v>28</v>
      </c>
      <c r="N233" s="78" t="s">
        <v>29</v>
      </c>
      <c r="O233" s="79" t="s">
        <v>30</v>
      </c>
      <c r="P233" s="65"/>
    </row>
    <row r="234" spans="1:16" s="66" customFormat="1" ht="20.149999999999999" customHeight="1">
      <c r="A234" s="1044"/>
      <c r="B234" s="1045"/>
      <c r="C234" s="1046"/>
      <c r="D234" s="352"/>
      <c r="E234" s="80" t="s">
        <v>28</v>
      </c>
      <c r="F234" s="81"/>
      <c r="G234" s="82">
        <f>D234*F234</f>
        <v>0</v>
      </c>
      <c r="H234" s="60"/>
      <c r="I234" s="1044"/>
      <c r="J234" s="1045"/>
      <c r="K234" s="1046"/>
      <c r="L234" s="352"/>
      <c r="M234" s="80" t="s">
        <v>28</v>
      </c>
      <c r="N234" s="81"/>
      <c r="O234" s="82">
        <f>L234*N234</f>
        <v>0</v>
      </c>
      <c r="P234" s="65"/>
    </row>
    <row r="235" spans="1:16" s="66" customFormat="1" ht="20.149999999999999" customHeight="1">
      <c r="A235" s="1027"/>
      <c r="B235" s="1028"/>
      <c r="C235" s="1029"/>
      <c r="D235" s="353"/>
      <c r="E235" s="84" t="s">
        <v>28</v>
      </c>
      <c r="F235" s="83"/>
      <c r="G235" s="85">
        <f t="shared" ref="G235:G243" si="16">D235*F235</f>
        <v>0</v>
      </c>
      <c r="H235" s="60"/>
      <c r="I235" s="1027"/>
      <c r="J235" s="1028"/>
      <c r="K235" s="1029"/>
      <c r="L235" s="353"/>
      <c r="M235" s="84" t="s">
        <v>28</v>
      </c>
      <c r="N235" s="83"/>
      <c r="O235" s="85">
        <f t="shared" ref="O235:O243" si="17">L235*N235</f>
        <v>0</v>
      </c>
      <c r="P235" s="65"/>
    </row>
    <row r="236" spans="1:16" s="66" customFormat="1" ht="20.149999999999999" customHeight="1">
      <c r="A236" s="1027"/>
      <c r="B236" s="1028"/>
      <c r="C236" s="1029"/>
      <c r="D236" s="353"/>
      <c r="E236" s="84" t="s">
        <v>28</v>
      </c>
      <c r="F236" s="83"/>
      <c r="G236" s="85">
        <f t="shared" si="16"/>
        <v>0</v>
      </c>
      <c r="H236" s="60"/>
      <c r="I236" s="1027"/>
      <c r="J236" s="1028"/>
      <c r="K236" s="1029"/>
      <c r="L236" s="353"/>
      <c r="M236" s="84" t="s">
        <v>28</v>
      </c>
      <c r="N236" s="83"/>
      <c r="O236" s="85">
        <f t="shared" si="17"/>
        <v>0</v>
      </c>
      <c r="P236" s="65"/>
    </row>
    <row r="237" spans="1:16" s="66" customFormat="1" ht="20.149999999999999" customHeight="1">
      <c r="A237" s="1027"/>
      <c r="B237" s="1028"/>
      <c r="C237" s="1029"/>
      <c r="D237" s="353"/>
      <c r="E237" s="84" t="s">
        <v>28</v>
      </c>
      <c r="F237" s="83"/>
      <c r="G237" s="85">
        <f t="shared" si="16"/>
        <v>0</v>
      </c>
      <c r="H237" s="60"/>
      <c r="I237" s="1027"/>
      <c r="J237" s="1028"/>
      <c r="K237" s="1029"/>
      <c r="L237" s="353"/>
      <c r="M237" s="84" t="s">
        <v>28</v>
      </c>
      <c r="N237" s="83"/>
      <c r="O237" s="85">
        <f t="shared" si="17"/>
        <v>0</v>
      </c>
      <c r="P237" s="65"/>
    </row>
    <row r="238" spans="1:16" s="66" customFormat="1" ht="20.149999999999999" customHeight="1">
      <c r="A238" s="1027"/>
      <c r="B238" s="1028"/>
      <c r="C238" s="1029"/>
      <c r="D238" s="353"/>
      <c r="E238" s="84" t="s">
        <v>28</v>
      </c>
      <c r="F238" s="83"/>
      <c r="G238" s="85">
        <f t="shared" si="16"/>
        <v>0</v>
      </c>
      <c r="H238" s="60"/>
      <c r="I238" s="1027"/>
      <c r="J238" s="1028"/>
      <c r="K238" s="1029"/>
      <c r="L238" s="353"/>
      <c r="M238" s="84" t="s">
        <v>28</v>
      </c>
      <c r="N238" s="83"/>
      <c r="O238" s="85">
        <f t="shared" si="17"/>
        <v>0</v>
      </c>
      <c r="P238" s="65"/>
    </row>
    <row r="239" spans="1:16" s="66" customFormat="1" ht="20.149999999999999" customHeight="1">
      <c r="A239" s="1027"/>
      <c r="B239" s="1028"/>
      <c r="C239" s="1029"/>
      <c r="D239" s="353"/>
      <c r="E239" s="84" t="s">
        <v>28</v>
      </c>
      <c r="F239" s="83"/>
      <c r="G239" s="85">
        <f t="shared" si="16"/>
        <v>0</v>
      </c>
      <c r="H239" s="60"/>
      <c r="I239" s="1027"/>
      <c r="J239" s="1028"/>
      <c r="K239" s="1029"/>
      <c r="L239" s="353"/>
      <c r="M239" s="84" t="s">
        <v>28</v>
      </c>
      <c r="N239" s="83"/>
      <c r="O239" s="85">
        <f t="shared" si="17"/>
        <v>0</v>
      </c>
      <c r="P239" s="65"/>
    </row>
    <row r="240" spans="1:16" s="66" customFormat="1" ht="20.149999999999999" customHeight="1">
      <c r="A240" s="1027"/>
      <c r="B240" s="1028"/>
      <c r="C240" s="1029"/>
      <c r="D240" s="353"/>
      <c r="E240" s="84" t="s">
        <v>28</v>
      </c>
      <c r="F240" s="83"/>
      <c r="G240" s="85">
        <f t="shared" si="16"/>
        <v>0</v>
      </c>
      <c r="H240" s="60"/>
      <c r="I240" s="1027"/>
      <c r="J240" s="1028"/>
      <c r="K240" s="1029"/>
      <c r="L240" s="353"/>
      <c r="M240" s="84" t="s">
        <v>28</v>
      </c>
      <c r="N240" s="83"/>
      <c r="O240" s="85">
        <f t="shared" si="17"/>
        <v>0</v>
      </c>
      <c r="P240" s="65"/>
    </row>
    <row r="241" spans="1:19" s="66" customFormat="1" ht="20.149999999999999" customHeight="1">
      <c r="A241" s="1027"/>
      <c r="B241" s="1028"/>
      <c r="C241" s="1029"/>
      <c r="D241" s="353"/>
      <c r="E241" s="84" t="s">
        <v>28</v>
      </c>
      <c r="F241" s="83"/>
      <c r="G241" s="85">
        <f t="shared" si="16"/>
        <v>0</v>
      </c>
      <c r="H241" s="60"/>
      <c r="I241" s="1027"/>
      <c r="J241" s="1028"/>
      <c r="K241" s="1029"/>
      <c r="L241" s="353"/>
      <c r="M241" s="84" t="s">
        <v>28</v>
      </c>
      <c r="N241" s="83"/>
      <c r="O241" s="85">
        <f t="shared" si="17"/>
        <v>0</v>
      </c>
      <c r="P241" s="65"/>
    </row>
    <row r="242" spans="1:19" s="66" customFormat="1" ht="20.149999999999999" customHeight="1">
      <c r="A242" s="1027"/>
      <c r="B242" s="1028"/>
      <c r="C242" s="1029"/>
      <c r="D242" s="353"/>
      <c r="E242" s="84" t="s">
        <v>28</v>
      </c>
      <c r="F242" s="83"/>
      <c r="G242" s="85">
        <f t="shared" si="16"/>
        <v>0</v>
      </c>
      <c r="H242" s="60"/>
      <c r="I242" s="1027"/>
      <c r="J242" s="1028"/>
      <c r="K242" s="1029"/>
      <c r="L242" s="353"/>
      <c r="M242" s="84" t="s">
        <v>28</v>
      </c>
      <c r="N242" s="83"/>
      <c r="O242" s="85">
        <f t="shared" si="17"/>
        <v>0</v>
      </c>
      <c r="P242" s="65"/>
    </row>
    <row r="243" spans="1:19" s="66" customFormat="1" ht="20.149999999999999" customHeight="1">
      <c r="A243" s="1027"/>
      <c r="B243" s="1028"/>
      <c r="C243" s="1029"/>
      <c r="D243" s="353"/>
      <c r="E243" s="84" t="s">
        <v>28</v>
      </c>
      <c r="F243" s="83"/>
      <c r="G243" s="85">
        <f t="shared" si="16"/>
        <v>0</v>
      </c>
      <c r="H243" s="60"/>
      <c r="I243" s="1027"/>
      <c r="J243" s="1028"/>
      <c r="K243" s="1029"/>
      <c r="L243" s="353"/>
      <c r="M243" s="84" t="s">
        <v>28</v>
      </c>
      <c r="N243" s="83"/>
      <c r="O243" s="85">
        <f t="shared" si="17"/>
        <v>0</v>
      </c>
      <c r="P243" s="65"/>
    </row>
    <row r="244" spans="1:19" s="66" customFormat="1" ht="20" customHeight="1">
      <c r="A244" s="1076" t="s">
        <v>579</v>
      </c>
      <c r="B244" s="1077"/>
      <c r="C244" s="1078"/>
      <c r="D244" s="496" t="s">
        <v>532</v>
      </c>
      <c r="E244" s="1082" t="s">
        <v>533</v>
      </c>
      <c r="F244" s="1083"/>
      <c r="G244" s="497" t="s">
        <v>534</v>
      </c>
      <c r="H244" s="71"/>
      <c r="I244" s="1076" t="s">
        <v>579</v>
      </c>
      <c r="J244" s="1077"/>
      <c r="K244" s="1078"/>
      <c r="L244" s="496" t="s">
        <v>532</v>
      </c>
      <c r="M244" s="1082" t="s">
        <v>533</v>
      </c>
      <c r="N244" s="1083"/>
      <c r="O244" s="498" t="s">
        <v>534</v>
      </c>
      <c r="P244" s="65"/>
    </row>
    <row r="245" spans="1:19" s="514" customFormat="1" ht="20.149999999999999" customHeight="1">
      <c r="A245" s="1079"/>
      <c r="B245" s="1080"/>
      <c r="C245" s="1081"/>
      <c r="D245" s="515"/>
      <c r="E245" s="1113"/>
      <c r="F245" s="1114"/>
      <c r="G245" s="516"/>
      <c r="H245" s="63"/>
      <c r="I245" s="1079"/>
      <c r="J245" s="1080"/>
      <c r="K245" s="1081"/>
      <c r="L245" s="515"/>
      <c r="M245" s="1113"/>
      <c r="N245" s="1114"/>
      <c r="O245" s="516"/>
      <c r="P245" s="118"/>
      <c r="R245" s="517"/>
      <c r="S245" s="518"/>
    </row>
    <row r="246" spans="1:19" s="66" customFormat="1" ht="20.149999999999999" customHeight="1">
      <c r="A246" s="1023" t="s">
        <v>129</v>
      </c>
      <c r="B246" s="1050"/>
      <c r="C246" s="1050"/>
      <c r="D246" s="1065"/>
      <c r="E246" s="1066"/>
      <c r="F246" s="86"/>
      <c r="G246" s="87">
        <v>0</v>
      </c>
      <c r="H246" s="71"/>
      <c r="I246" s="1023" t="s">
        <v>129</v>
      </c>
      <c r="J246" s="1050"/>
      <c r="K246" s="1050"/>
      <c r="L246" s="558"/>
      <c r="M246" s="559"/>
      <c r="N246" s="86"/>
      <c r="O246" s="87">
        <v>0</v>
      </c>
      <c r="P246" s="65"/>
    </row>
    <row r="247" spans="1:19" s="66" customFormat="1" ht="20.149999999999999" customHeight="1">
      <c r="A247" s="1038" t="s">
        <v>122</v>
      </c>
      <c r="B247" s="1039"/>
      <c r="C247" s="1039"/>
      <c r="D247" s="1039"/>
      <c r="E247" s="1039"/>
      <c r="F247" s="1040"/>
      <c r="G247" s="88">
        <f>SUM(G234:G243)</f>
        <v>0</v>
      </c>
      <c r="H247" s="60"/>
      <c r="I247" s="1038" t="s">
        <v>122</v>
      </c>
      <c r="J247" s="1039"/>
      <c r="K247" s="1039"/>
      <c r="L247" s="1039"/>
      <c r="M247" s="1039"/>
      <c r="N247" s="1040"/>
      <c r="O247" s="88">
        <f>SUM(O234:O243)</f>
        <v>0</v>
      </c>
      <c r="P247" s="65"/>
    </row>
    <row r="248" spans="1:19" s="66" customFormat="1" ht="20.149999999999999" customHeight="1">
      <c r="A248" s="1073" t="s">
        <v>219</v>
      </c>
      <c r="B248" s="1065"/>
      <c r="C248" s="1065"/>
      <c r="D248" s="1065"/>
      <c r="E248" s="1065"/>
      <c r="F248" s="1066"/>
      <c r="G248" s="89"/>
      <c r="H248" s="71"/>
      <c r="I248" s="1073" t="s">
        <v>219</v>
      </c>
      <c r="J248" s="1065"/>
      <c r="K248" s="1065"/>
      <c r="L248" s="1065"/>
      <c r="M248" s="1065"/>
      <c r="N248" s="1066"/>
      <c r="O248" s="89"/>
      <c r="P248" s="65"/>
    </row>
    <row r="249" spans="1:19" s="66" customFormat="1" ht="20.149999999999999" customHeight="1">
      <c r="A249" s="1038" t="s">
        <v>123</v>
      </c>
      <c r="B249" s="1039"/>
      <c r="C249" s="1039"/>
      <c r="D249" s="1039"/>
      <c r="E249" s="1039"/>
      <c r="F249" s="1040"/>
      <c r="G249" s="88">
        <f>G247+G248</f>
        <v>0</v>
      </c>
      <c r="H249" s="60"/>
      <c r="I249" s="1038" t="s">
        <v>123</v>
      </c>
      <c r="J249" s="1039"/>
      <c r="K249" s="1039"/>
      <c r="L249" s="1039"/>
      <c r="M249" s="1039"/>
      <c r="N249" s="1040"/>
      <c r="O249" s="88">
        <f>O247+O248</f>
        <v>0</v>
      </c>
      <c r="P249" s="65"/>
    </row>
    <row r="250" spans="1:19" s="66" customFormat="1" ht="20.149999999999999" customHeight="1">
      <c r="A250" s="90"/>
      <c r="B250" s="90"/>
      <c r="C250" s="90"/>
      <c r="D250" s="354"/>
      <c r="E250" s="90"/>
      <c r="F250" s="90"/>
      <c r="G250" s="118">
        <v>19</v>
      </c>
      <c r="H250" s="90"/>
      <c r="I250" s="90"/>
      <c r="J250" s="90"/>
      <c r="K250" s="90"/>
      <c r="L250" s="354"/>
      <c r="M250" s="90"/>
      <c r="N250" s="90"/>
      <c r="O250" s="118">
        <v>20</v>
      </c>
      <c r="P250" s="65"/>
    </row>
    <row r="251" spans="1:19" s="66" customFormat="1" ht="20.149999999999999" customHeight="1">
      <c r="A251" s="1032" t="s">
        <v>119</v>
      </c>
      <c r="B251" s="1033"/>
      <c r="C251" s="1096"/>
      <c r="D251" s="1097"/>
      <c r="E251" s="1097"/>
      <c r="F251" s="1097"/>
      <c r="G251" s="1098"/>
      <c r="H251" s="60"/>
      <c r="I251" s="1032" t="s">
        <v>119</v>
      </c>
      <c r="J251" s="1033"/>
      <c r="K251" s="1096"/>
      <c r="L251" s="1097"/>
      <c r="M251" s="1097"/>
      <c r="N251" s="1097"/>
      <c r="O251" s="1098"/>
      <c r="P251" s="65"/>
    </row>
    <row r="252" spans="1:19" s="66" customFormat="1" ht="20.149999999999999" customHeight="1">
      <c r="A252" s="1025" t="s">
        <v>27</v>
      </c>
      <c r="B252" s="1026"/>
      <c r="C252" s="1086"/>
      <c r="D252" s="1087"/>
      <c r="E252" s="1087"/>
      <c r="F252" s="1087"/>
      <c r="G252" s="1088"/>
      <c r="H252" s="60"/>
      <c r="I252" s="1025" t="s">
        <v>27</v>
      </c>
      <c r="J252" s="1026"/>
      <c r="K252" s="1086"/>
      <c r="L252" s="1087"/>
      <c r="M252" s="1087"/>
      <c r="N252" s="1087"/>
      <c r="O252" s="1088"/>
      <c r="P252" s="65"/>
    </row>
    <row r="253" spans="1:19" s="66" customFormat="1" ht="20.149999999999999" customHeight="1">
      <c r="A253" s="1023" t="s">
        <v>124</v>
      </c>
      <c r="B253" s="1024"/>
      <c r="C253" s="1074"/>
      <c r="D253" s="1075"/>
      <c r="E253" s="1062"/>
      <c r="F253" s="1063"/>
      <c r="G253" s="1064"/>
      <c r="H253" s="60"/>
      <c r="I253" s="1023" t="s">
        <v>124</v>
      </c>
      <c r="J253" s="1024"/>
      <c r="K253" s="1074"/>
      <c r="L253" s="1075"/>
      <c r="M253" s="1062"/>
      <c r="N253" s="1063"/>
      <c r="O253" s="1064"/>
      <c r="P253" s="65"/>
    </row>
    <row r="254" spans="1:19" s="66" customFormat="1" ht="20.149999999999999" customHeight="1">
      <c r="A254" s="1038" t="s">
        <v>484</v>
      </c>
      <c r="B254" s="1040"/>
      <c r="C254" s="1030"/>
      <c r="D254" s="1031"/>
      <c r="E254" s="1020"/>
      <c r="F254" s="1021" t="s">
        <v>160</v>
      </c>
      <c r="G254" s="1022"/>
      <c r="H254" s="90"/>
      <c r="I254" s="1038" t="s">
        <v>484</v>
      </c>
      <c r="J254" s="1040"/>
      <c r="K254" s="1030"/>
      <c r="L254" s="1031"/>
      <c r="M254" s="1020"/>
      <c r="N254" s="1021" t="s">
        <v>160</v>
      </c>
      <c r="O254" s="1022"/>
      <c r="P254" s="65"/>
    </row>
    <row r="255" spans="1:19" s="66" customFormat="1" ht="20.149999999999999" customHeight="1">
      <c r="A255" s="1032" t="s">
        <v>136</v>
      </c>
      <c r="B255" s="1033"/>
      <c r="C255" s="1035">
        <f>C253-C254</f>
        <v>0</v>
      </c>
      <c r="D255" s="1060"/>
      <c r="E255" s="1036" t="s">
        <v>137</v>
      </c>
      <c r="F255" s="1037"/>
      <c r="G255" s="72" t="str">
        <f>IF(C255*C256=0,"",C255*C256)</f>
        <v/>
      </c>
      <c r="H255" s="60"/>
      <c r="I255" s="1032" t="s">
        <v>136</v>
      </c>
      <c r="J255" s="1033"/>
      <c r="K255" s="1035">
        <f>K253-K254</f>
        <v>0</v>
      </c>
      <c r="L255" s="1060"/>
      <c r="M255" s="1036" t="s">
        <v>137</v>
      </c>
      <c r="N255" s="1037"/>
      <c r="O255" s="72" t="str">
        <f>IF(K255*K256=0,"",K255*K256)</f>
        <v/>
      </c>
      <c r="P255" s="65"/>
    </row>
    <row r="256" spans="1:19" s="66" customFormat="1" ht="20.149999999999999" customHeight="1">
      <c r="A256" s="1023" t="s">
        <v>120</v>
      </c>
      <c r="B256" s="1024"/>
      <c r="C256" s="1071"/>
      <c r="D256" s="1072"/>
      <c r="E256" s="73"/>
      <c r="F256" s="74"/>
      <c r="G256" s="75"/>
      <c r="H256" s="60"/>
      <c r="I256" s="1023" t="s">
        <v>120</v>
      </c>
      <c r="J256" s="1024"/>
      <c r="K256" s="1071"/>
      <c r="L256" s="1072"/>
      <c r="M256" s="73"/>
      <c r="N256" s="74"/>
      <c r="O256" s="75"/>
      <c r="P256" s="65"/>
    </row>
    <row r="257" spans="1:19" s="66" customFormat="1" ht="20.149999999999999" customHeight="1">
      <c r="A257" s="1038" t="s">
        <v>125</v>
      </c>
      <c r="B257" s="1040"/>
      <c r="C257" s="1094" t="str">
        <f>IF(G255="","",SUM(F261:F270))</f>
        <v/>
      </c>
      <c r="D257" s="1095"/>
      <c r="E257" s="1056" t="s">
        <v>127</v>
      </c>
      <c r="F257" s="1057"/>
      <c r="G257" s="76" t="str">
        <f>IF(G255="","",C257/G255)</f>
        <v/>
      </c>
      <c r="H257" s="60"/>
      <c r="I257" s="1038" t="s">
        <v>125</v>
      </c>
      <c r="J257" s="1040"/>
      <c r="K257" s="1094" t="str">
        <f>IF(O255="","",SUM(N261:N270))</f>
        <v/>
      </c>
      <c r="L257" s="1095"/>
      <c r="M257" s="1056" t="s">
        <v>127</v>
      </c>
      <c r="N257" s="1057"/>
      <c r="O257" s="76" t="str">
        <f>IF(O255="","",K257/O255)</f>
        <v/>
      </c>
      <c r="P257" s="65"/>
    </row>
    <row r="258" spans="1:19" s="66" customFormat="1" ht="20.149999999999999" customHeight="1">
      <c r="A258" s="1038" t="s">
        <v>126</v>
      </c>
      <c r="B258" s="1040"/>
      <c r="C258" s="1094" t="str">
        <f>IF(G255="","",SUM(F261:F273))</f>
        <v/>
      </c>
      <c r="D258" s="1095"/>
      <c r="E258" s="1054" t="s">
        <v>128</v>
      </c>
      <c r="F258" s="1055"/>
      <c r="G258" s="77" t="str">
        <f>IF(G255="","",C258/G255)</f>
        <v/>
      </c>
      <c r="H258" s="60"/>
      <c r="I258" s="1038" t="s">
        <v>126</v>
      </c>
      <c r="J258" s="1040"/>
      <c r="K258" s="1094" t="str">
        <f>IF(O255="","",SUM(N261:N273))</f>
        <v/>
      </c>
      <c r="L258" s="1095"/>
      <c r="M258" s="1054" t="s">
        <v>128</v>
      </c>
      <c r="N258" s="1055"/>
      <c r="O258" s="77" t="str">
        <f>IF(O255="","",K258/O255)</f>
        <v/>
      </c>
      <c r="P258" s="65"/>
    </row>
    <row r="259" spans="1:19" s="66" customFormat="1" ht="20.149999999999999" customHeight="1">
      <c r="A259" s="1038" t="s">
        <v>215</v>
      </c>
      <c r="B259" s="1039"/>
      <c r="C259" s="1039"/>
      <c r="D259" s="1039"/>
      <c r="E259" s="1039"/>
      <c r="F259" s="1039"/>
      <c r="G259" s="1093"/>
      <c r="H259" s="60"/>
      <c r="I259" s="1038" t="s">
        <v>215</v>
      </c>
      <c r="J259" s="1039"/>
      <c r="K259" s="1039"/>
      <c r="L259" s="1039"/>
      <c r="M259" s="1039"/>
      <c r="N259" s="1039"/>
      <c r="O259" s="1093"/>
      <c r="P259" s="65"/>
    </row>
    <row r="260" spans="1:19" s="66" customFormat="1" ht="20.149999999999999" customHeight="1">
      <c r="A260" s="1038" t="s">
        <v>39</v>
      </c>
      <c r="B260" s="1039"/>
      <c r="C260" s="1040"/>
      <c r="D260" s="351" t="s">
        <v>366</v>
      </c>
      <c r="E260" s="78" t="s">
        <v>28</v>
      </c>
      <c r="F260" s="78" t="s">
        <v>29</v>
      </c>
      <c r="G260" s="79" t="s">
        <v>30</v>
      </c>
      <c r="H260" s="60"/>
      <c r="I260" s="1038" t="s">
        <v>39</v>
      </c>
      <c r="J260" s="1039"/>
      <c r="K260" s="1040"/>
      <c r="L260" s="351" t="s">
        <v>366</v>
      </c>
      <c r="M260" s="78" t="s">
        <v>28</v>
      </c>
      <c r="N260" s="78" t="s">
        <v>29</v>
      </c>
      <c r="O260" s="79" t="s">
        <v>30</v>
      </c>
      <c r="P260" s="65"/>
    </row>
    <row r="261" spans="1:19" s="66" customFormat="1" ht="20.149999999999999" customHeight="1">
      <c r="A261" s="1044"/>
      <c r="B261" s="1045"/>
      <c r="C261" s="1046"/>
      <c r="D261" s="352"/>
      <c r="E261" s="80" t="s">
        <v>28</v>
      </c>
      <c r="F261" s="81"/>
      <c r="G261" s="82">
        <f>D261*F261</f>
        <v>0</v>
      </c>
      <c r="H261" s="60"/>
      <c r="I261" s="1044"/>
      <c r="J261" s="1045"/>
      <c r="K261" s="1046"/>
      <c r="L261" s="352"/>
      <c r="M261" s="80" t="s">
        <v>28</v>
      </c>
      <c r="N261" s="81"/>
      <c r="O261" s="82">
        <f>L261*N261</f>
        <v>0</v>
      </c>
      <c r="P261" s="65"/>
    </row>
    <row r="262" spans="1:19" s="66" customFormat="1" ht="20.149999999999999" customHeight="1">
      <c r="A262" s="1027"/>
      <c r="B262" s="1028"/>
      <c r="C262" s="1029"/>
      <c r="D262" s="353"/>
      <c r="E262" s="84" t="s">
        <v>28</v>
      </c>
      <c r="F262" s="83"/>
      <c r="G262" s="85">
        <f t="shared" ref="G262:G270" si="18">D262*F262</f>
        <v>0</v>
      </c>
      <c r="H262" s="60"/>
      <c r="I262" s="1027"/>
      <c r="J262" s="1028"/>
      <c r="K262" s="1029"/>
      <c r="L262" s="353"/>
      <c r="M262" s="84" t="s">
        <v>28</v>
      </c>
      <c r="N262" s="83"/>
      <c r="O262" s="85">
        <f t="shared" ref="O262:O270" si="19">L262*N262</f>
        <v>0</v>
      </c>
      <c r="P262" s="65"/>
    </row>
    <row r="263" spans="1:19" s="66" customFormat="1" ht="20.149999999999999" customHeight="1">
      <c r="A263" s="1027"/>
      <c r="B263" s="1028"/>
      <c r="C263" s="1029"/>
      <c r="D263" s="353"/>
      <c r="E263" s="84" t="s">
        <v>28</v>
      </c>
      <c r="F263" s="83"/>
      <c r="G263" s="85">
        <f t="shared" si="18"/>
        <v>0</v>
      </c>
      <c r="H263" s="60"/>
      <c r="I263" s="1027"/>
      <c r="J263" s="1028"/>
      <c r="K263" s="1029"/>
      <c r="L263" s="353"/>
      <c r="M263" s="84" t="s">
        <v>28</v>
      </c>
      <c r="N263" s="83"/>
      <c r="O263" s="85">
        <f t="shared" si="19"/>
        <v>0</v>
      </c>
      <c r="P263" s="65"/>
    </row>
    <row r="264" spans="1:19" s="66" customFormat="1" ht="20.149999999999999" customHeight="1">
      <c r="A264" s="1027"/>
      <c r="B264" s="1028"/>
      <c r="C264" s="1029"/>
      <c r="D264" s="353"/>
      <c r="E264" s="84" t="s">
        <v>28</v>
      </c>
      <c r="F264" s="83"/>
      <c r="G264" s="85">
        <f t="shared" si="18"/>
        <v>0</v>
      </c>
      <c r="H264" s="60"/>
      <c r="I264" s="1027"/>
      <c r="J264" s="1028"/>
      <c r="K264" s="1029"/>
      <c r="L264" s="353"/>
      <c r="M264" s="84" t="s">
        <v>28</v>
      </c>
      <c r="N264" s="83"/>
      <c r="O264" s="85">
        <f t="shared" si="19"/>
        <v>0</v>
      </c>
      <c r="P264" s="65"/>
    </row>
    <row r="265" spans="1:19" s="66" customFormat="1" ht="20.149999999999999" customHeight="1">
      <c r="A265" s="1027"/>
      <c r="B265" s="1028"/>
      <c r="C265" s="1029"/>
      <c r="D265" s="353"/>
      <c r="E265" s="84" t="s">
        <v>28</v>
      </c>
      <c r="F265" s="83"/>
      <c r="G265" s="85">
        <f t="shared" si="18"/>
        <v>0</v>
      </c>
      <c r="H265" s="60"/>
      <c r="I265" s="1027"/>
      <c r="J265" s="1028"/>
      <c r="K265" s="1029"/>
      <c r="L265" s="353"/>
      <c r="M265" s="84" t="s">
        <v>28</v>
      </c>
      <c r="N265" s="83"/>
      <c r="O265" s="85">
        <f t="shared" si="19"/>
        <v>0</v>
      </c>
      <c r="P265" s="65"/>
    </row>
    <row r="266" spans="1:19" s="66" customFormat="1" ht="20.149999999999999" customHeight="1">
      <c r="A266" s="1027"/>
      <c r="B266" s="1028"/>
      <c r="C266" s="1029"/>
      <c r="D266" s="353"/>
      <c r="E266" s="84" t="s">
        <v>28</v>
      </c>
      <c r="F266" s="83"/>
      <c r="G266" s="85">
        <f t="shared" si="18"/>
        <v>0</v>
      </c>
      <c r="H266" s="60"/>
      <c r="I266" s="1027"/>
      <c r="J266" s="1028"/>
      <c r="K266" s="1029"/>
      <c r="L266" s="353"/>
      <c r="M266" s="84" t="s">
        <v>28</v>
      </c>
      <c r="N266" s="83"/>
      <c r="O266" s="85">
        <f t="shared" si="19"/>
        <v>0</v>
      </c>
      <c r="P266" s="65"/>
    </row>
    <row r="267" spans="1:19" s="66" customFormat="1" ht="20.149999999999999" customHeight="1">
      <c r="A267" s="1027"/>
      <c r="B267" s="1028"/>
      <c r="C267" s="1029"/>
      <c r="D267" s="353"/>
      <c r="E267" s="84" t="s">
        <v>28</v>
      </c>
      <c r="F267" s="83"/>
      <c r="G267" s="85">
        <f t="shared" si="18"/>
        <v>0</v>
      </c>
      <c r="H267" s="60"/>
      <c r="I267" s="1027"/>
      <c r="J267" s="1028"/>
      <c r="K267" s="1029"/>
      <c r="L267" s="353"/>
      <c r="M267" s="84" t="s">
        <v>28</v>
      </c>
      <c r="N267" s="83"/>
      <c r="O267" s="85">
        <f t="shared" si="19"/>
        <v>0</v>
      </c>
      <c r="P267" s="65"/>
    </row>
    <row r="268" spans="1:19" s="66" customFormat="1" ht="20.149999999999999" customHeight="1">
      <c r="A268" s="1027"/>
      <c r="B268" s="1028"/>
      <c r="C268" s="1029"/>
      <c r="D268" s="353"/>
      <c r="E268" s="84" t="s">
        <v>28</v>
      </c>
      <c r="F268" s="83"/>
      <c r="G268" s="85">
        <f t="shared" si="18"/>
        <v>0</v>
      </c>
      <c r="H268" s="60"/>
      <c r="I268" s="1027"/>
      <c r="J268" s="1028"/>
      <c r="K268" s="1029"/>
      <c r="L268" s="353"/>
      <c r="M268" s="84" t="s">
        <v>28</v>
      </c>
      <c r="N268" s="83"/>
      <c r="O268" s="85">
        <f t="shared" si="19"/>
        <v>0</v>
      </c>
      <c r="P268" s="65"/>
    </row>
    <row r="269" spans="1:19" s="66" customFormat="1" ht="20.149999999999999" customHeight="1">
      <c r="A269" s="1027"/>
      <c r="B269" s="1028"/>
      <c r="C269" s="1029"/>
      <c r="D269" s="353"/>
      <c r="E269" s="84" t="s">
        <v>28</v>
      </c>
      <c r="F269" s="83"/>
      <c r="G269" s="85">
        <f t="shared" si="18"/>
        <v>0</v>
      </c>
      <c r="H269" s="60"/>
      <c r="I269" s="1027"/>
      <c r="J269" s="1028"/>
      <c r="K269" s="1029"/>
      <c r="L269" s="353"/>
      <c r="M269" s="84" t="s">
        <v>28</v>
      </c>
      <c r="N269" s="83"/>
      <c r="O269" s="85">
        <f t="shared" si="19"/>
        <v>0</v>
      </c>
      <c r="P269" s="65"/>
    </row>
    <row r="270" spans="1:19" s="66" customFormat="1" ht="20.149999999999999" customHeight="1">
      <c r="A270" s="1027"/>
      <c r="B270" s="1028"/>
      <c r="C270" s="1029"/>
      <c r="D270" s="353"/>
      <c r="E270" s="84" t="s">
        <v>28</v>
      </c>
      <c r="F270" s="83"/>
      <c r="G270" s="85">
        <f t="shared" si="18"/>
        <v>0</v>
      </c>
      <c r="H270" s="60"/>
      <c r="I270" s="1027"/>
      <c r="J270" s="1028"/>
      <c r="K270" s="1029"/>
      <c r="L270" s="353"/>
      <c r="M270" s="84" t="s">
        <v>28</v>
      </c>
      <c r="N270" s="83"/>
      <c r="O270" s="85">
        <f t="shared" si="19"/>
        <v>0</v>
      </c>
      <c r="P270" s="65"/>
    </row>
    <row r="271" spans="1:19" s="66" customFormat="1" ht="20" customHeight="1">
      <c r="A271" s="1076" t="s">
        <v>579</v>
      </c>
      <c r="B271" s="1077"/>
      <c r="C271" s="1078"/>
      <c r="D271" s="496" t="s">
        <v>532</v>
      </c>
      <c r="E271" s="1082" t="s">
        <v>533</v>
      </c>
      <c r="F271" s="1083"/>
      <c r="G271" s="497" t="s">
        <v>534</v>
      </c>
      <c r="H271" s="71"/>
      <c r="I271" s="1076" t="s">
        <v>579</v>
      </c>
      <c r="J271" s="1077"/>
      <c r="K271" s="1078"/>
      <c r="L271" s="496" t="s">
        <v>532</v>
      </c>
      <c r="M271" s="1082" t="s">
        <v>533</v>
      </c>
      <c r="N271" s="1083"/>
      <c r="O271" s="498" t="s">
        <v>534</v>
      </c>
      <c r="P271" s="65"/>
    </row>
    <row r="272" spans="1:19" s="514" customFormat="1" ht="20.149999999999999" customHeight="1">
      <c r="A272" s="1079"/>
      <c r="B272" s="1080"/>
      <c r="C272" s="1081"/>
      <c r="D272" s="515"/>
      <c r="E272" s="1113"/>
      <c r="F272" s="1114"/>
      <c r="G272" s="516"/>
      <c r="H272" s="63"/>
      <c r="I272" s="1079"/>
      <c r="J272" s="1080"/>
      <c r="K272" s="1081"/>
      <c r="L272" s="515"/>
      <c r="M272" s="1113"/>
      <c r="N272" s="1114"/>
      <c r="O272" s="516"/>
      <c r="P272" s="118"/>
      <c r="R272" s="517"/>
      <c r="S272" s="518"/>
    </row>
    <row r="273" spans="1:16" s="66" customFormat="1" ht="20" customHeight="1">
      <c r="A273" s="1023" t="s">
        <v>129</v>
      </c>
      <c r="B273" s="1050"/>
      <c r="C273" s="1050"/>
      <c r="D273" s="1065"/>
      <c r="E273" s="1066"/>
      <c r="F273" s="86"/>
      <c r="G273" s="87">
        <v>0</v>
      </c>
      <c r="H273" s="71"/>
      <c r="I273" s="1023" t="s">
        <v>129</v>
      </c>
      <c r="J273" s="1050"/>
      <c r="K273" s="1050"/>
      <c r="L273" s="558"/>
      <c r="M273" s="559"/>
      <c r="N273" s="86"/>
      <c r="O273" s="87">
        <v>0</v>
      </c>
      <c r="P273" s="65"/>
    </row>
    <row r="274" spans="1:16" s="66" customFormat="1" ht="20.149999999999999" customHeight="1">
      <c r="A274" s="1038" t="s">
        <v>122</v>
      </c>
      <c r="B274" s="1039"/>
      <c r="C274" s="1039"/>
      <c r="D274" s="1039"/>
      <c r="E274" s="1039"/>
      <c r="F274" s="1040"/>
      <c r="G274" s="88">
        <f>SUM(G261:G270)</f>
        <v>0</v>
      </c>
      <c r="H274" s="60"/>
      <c r="I274" s="1038" t="s">
        <v>122</v>
      </c>
      <c r="J274" s="1039"/>
      <c r="K274" s="1039"/>
      <c r="L274" s="1039"/>
      <c r="M274" s="1039"/>
      <c r="N274" s="1040"/>
      <c r="O274" s="88">
        <f>SUM(O261:O270)</f>
        <v>0</v>
      </c>
      <c r="P274" s="65"/>
    </row>
    <row r="275" spans="1:16" s="66" customFormat="1" ht="20.149999999999999" customHeight="1">
      <c r="A275" s="1073" t="s">
        <v>219</v>
      </c>
      <c r="B275" s="1065"/>
      <c r="C275" s="1065"/>
      <c r="D275" s="1065"/>
      <c r="E275" s="1065"/>
      <c r="F275" s="1066"/>
      <c r="G275" s="89"/>
      <c r="H275" s="71"/>
      <c r="I275" s="1073" t="s">
        <v>219</v>
      </c>
      <c r="J275" s="1065"/>
      <c r="K275" s="1065"/>
      <c r="L275" s="1065"/>
      <c r="M275" s="1065"/>
      <c r="N275" s="1066"/>
      <c r="O275" s="89"/>
      <c r="P275" s="65"/>
    </row>
    <row r="276" spans="1:16" s="66" customFormat="1" ht="20.149999999999999" customHeight="1">
      <c r="A276" s="1038" t="s">
        <v>123</v>
      </c>
      <c r="B276" s="1039"/>
      <c r="C276" s="1039"/>
      <c r="D276" s="1039"/>
      <c r="E276" s="1039"/>
      <c r="F276" s="1040"/>
      <c r="G276" s="88">
        <f>G274+G275</f>
        <v>0</v>
      </c>
      <c r="H276" s="60"/>
      <c r="I276" s="1038" t="s">
        <v>123</v>
      </c>
      <c r="J276" s="1039"/>
      <c r="K276" s="1039"/>
      <c r="L276" s="1039"/>
      <c r="M276" s="1039"/>
      <c r="N276" s="1040"/>
      <c r="O276" s="88">
        <f>O274+O275</f>
        <v>0</v>
      </c>
      <c r="P276" s="65"/>
    </row>
    <row r="277" spans="1:16" s="66" customFormat="1" ht="20.149999999999999" customHeight="1">
      <c r="A277" s="90"/>
      <c r="B277" s="90"/>
      <c r="C277" s="90"/>
      <c r="D277" s="354"/>
      <c r="E277" s="90"/>
      <c r="F277" s="90"/>
      <c r="G277" s="118">
        <v>21</v>
      </c>
      <c r="H277" s="90"/>
      <c r="I277" s="90"/>
      <c r="J277" s="90"/>
      <c r="K277" s="90"/>
      <c r="L277" s="354"/>
      <c r="M277" s="90"/>
      <c r="N277" s="90"/>
      <c r="O277" s="118">
        <v>22</v>
      </c>
      <c r="P277" s="65"/>
    </row>
    <row r="278" spans="1:16" s="66" customFormat="1" ht="20.149999999999999" customHeight="1">
      <c r="A278" s="1032" t="s">
        <v>119</v>
      </c>
      <c r="B278" s="1033"/>
      <c r="C278" s="1096"/>
      <c r="D278" s="1097"/>
      <c r="E278" s="1097"/>
      <c r="F278" s="1097"/>
      <c r="G278" s="1098"/>
      <c r="H278" s="60"/>
      <c r="I278" s="1032" t="s">
        <v>119</v>
      </c>
      <c r="J278" s="1033"/>
      <c r="K278" s="1096"/>
      <c r="L278" s="1097"/>
      <c r="M278" s="1097"/>
      <c r="N278" s="1097"/>
      <c r="O278" s="1098"/>
      <c r="P278" s="65"/>
    </row>
    <row r="279" spans="1:16" s="66" customFormat="1" ht="20.149999999999999" customHeight="1">
      <c r="A279" s="1025" t="s">
        <v>27</v>
      </c>
      <c r="B279" s="1026"/>
      <c r="C279" s="1086"/>
      <c r="D279" s="1087"/>
      <c r="E279" s="1087"/>
      <c r="F279" s="1087"/>
      <c r="G279" s="1088"/>
      <c r="H279" s="60"/>
      <c r="I279" s="1025" t="s">
        <v>27</v>
      </c>
      <c r="J279" s="1026"/>
      <c r="K279" s="1086"/>
      <c r="L279" s="1087"/>
      <c r="M279" s="1087"/>
      <c r="N279" s="1087"/>
      <c r="O279" s="1088"/>
      <c r="P279" s="65"/>
    </row>
    <row r="280" spans="1:16" s="66" customFormat="1" ht="20.149999999999999" customHeight="1">
      <c r="A280" s="1023" t="s">
        <v>124</v>
      </c>
      <c r="B280" s="1024"/>
      <c r="C280" s="1074"/>
      <c r="D280" s="1075"/>
      <c r="E280" s="1062"/>
      <c r="F280" s="1063"/>
      <c r="G280" s="1064"/>
      <c r="H280" s="60"/>
      <c r="I280" s="1023" t="s">
        <v>124</v>
      </c>
      <c r="J280" s="1024"/>
      <c r="K280" s="1074"/>
      <c r="L280" s="1075"/>
      <c r="M280" s="1062"/>
      <c r="N280" s="1063"/>
      <c r="O280" s="1064"/>
      <c r="P280" s="65"/>
    </row>
    <row r="281" spans="1:16" s="66" customFormat="1" ht="20.149999999999999" customHeight="1">
      <c r="A281" s="1038" t="s">
        <v>484</v>
      </c>
      <c r="B281" s="1040" t="s">
        <v>485</v>
      </c>
      <c r="C281" s="1030"/>
      <c r="D281" s="1031"/>
      <c r="E281" s="1020"/>
      <c r="F281" s="1021" t="s">
        <v>160</v>
      </c>
      <c r="G281" s="1022"/>
      <c r="H281" s="90"/>
      <c r="I281" s="1038" t="s">
        <v>484</v>
      </c>
      <c r="J281" s="1040" t="s">
        <v>485</v>
      </c>
      <c r="K281" s="1030"/>
      <c r="L281" s="1031"/>
      <c r="M281" s="1020"/>
      <c r="N281" s="1021" t="s">
        <v>160</v>
      </c>
      <c r="O281" s="1022"/>
      <c r="P281" s="65"/>
    </row>
    <row r="282" spans="1:16" s="66" customFormat="1" ht="20.149999999999999" customHeight="1">
      <c r="A282" s="1032" t="s">
        <v>136</v>
      </c>
      <c r="B282" s="1033"/>
      <c r="C282" s="1035">
        <f>C280-C281</f>
        <v>0</v>
      </c>
      <c r="D282" s="1060"/>
      <c r="E282" s="1036" t="s">
        <v>137</v>
      </c>
      <c r="F282" s="1037"/>
      <c r="G282" s="72" t="str">
        <f>IF(C282*C283=0,"",C282*C283)</f>
        <v/>
      </c>
      <c r="H282" s="60"/>
      <c r="I282" s="1032" t="s">
        <v>136</v>
      </c>
      <c r="J282" s="1033"/>
      <c r="K282" s="1035">
        <f>K280-K281</f>
        <v>0</v>
      </c>
      <c r="L282" s="1060"/>
      <c r="M282" s="1036" t="s">
        <v>137</v>
      </c>
      <c r="N282" s="1037"/>
      <c r="O282" s="72" t="str">
        <f>IF(K282*K283=0,"",K282*K283)</f>
        <v/>
      </c>
      <c r="P282" s="65"/>
    </row>
    <row r="283" spans="1:16" s="66" customFormat="1" ht="20.149999999999999" customHeight="1">
      <c r="A283" s="1023" t="s">
        <v>120</v>
      </c>
      <c r="B283" s="1024"/>
      <c r="C283" s="1071"/>
      <c r="D283" s="1072"/>
      <c r="E283" s="73"/>
      <c r="F283" s="74"/>
      <c r="G283" s="75"/>
      <c r="H283" s="60"/>
      <c r="I283" s="1023" t="s">
        <v>120</v>
      </c>
      <c r="J283" s="1024"/>
      <c r="K283" s="1071"/>
      <c r="L283" s="1072"/>
      <c r="M283" s="73"/>
      <c r="N283" s="74"/>
      <c r="O283" s="75"/>
      <c r="P283" s="65"/>
    </row>
    <row r="284" spans="1:16" s="66" customFormat="1" ht="20.149999999999999" customHeight="1">
      <c r="A284" s="1038" t="s">
        <v>125</v>
      </c>
      <c r="B284" s="1040"/>
      <c r="C284" s="1094" t="str">
        <f>IF(G282="","",SUM(F288:F297))</f>
        <v/>
      </c>
      <c r="D284" s="1095"/>
      <c r="E284" s="1056" t="s">
        <v>127</v>
      </c>
      <c r="F284" s="1057"/>
      <c r="G284" s="76" t="str">
        <f>IF(G282="","",C284/G282)</f>
        <v/>
      </c>
      <c r="H284" s="60"/>
      <c r="I284" s="1038" t="s">
        <v>125</v>
      </c>
      <c r="J284" s="1040"/>
      <c r="K284" s="1094" t="str">
        <f>IF(O282="","",SUM(N288:N297))</f>
        <v/>
      </c>
      <c r="L284" s="1095"/>
      <c r="M284" s="1056" t="s">
        <v>127</v>
      </c>
      <c r="N284" s="1057"/>
      <c r="O284" s="76" t="str">
        <f>IF(O282="","",K284/O282)</f>
        <v/>
      </c>
      <c r="P284" s="65"/>
    </row>
    <row r="285" spans="1:16" s="66" customFormat="1" ht="20.149999999999999" customHeight="1">
      <c r="A285" s="1038" t="s">
        <v>126</v>
      </c>
      <c r="B285" s="1040"/>
      <c r="C285" s="1094" t="str">
        <f>IF(G282="","",SUM(F288:F300))</f>
        <v/>
      </c>
      <c r="D285" s="1095"/>
      <c r="E285" s="1054" t="s">
        <v>128</v>
      </c>
      <c r="F285" s="1055"/>
      <c r="G285" s="77" t="str">
        <f>IF(G282="","",C285/G282)</f>
        <v/>
      </c>
      <c r="H285" s="60"/>
      <c r="I285" s="1038" t="s">
        <v>126</v>
      </c>
      <c r="J285" s="1040"/>
      <c r="K285" s="1094" t="str">
        <f>IF(O282="","",SUM(N288:N300))</f>
        <v/>
      </c>
      <c r="L285" s="1095"/>
      <c r="M285" s="1054" t="s">
        <v>128</v>
      </c>
      <c r="N285" s="1055"/>
      <c r="O285" s="77" t="str">
        <f>IF(O282="","",K285/O282)</f>
        <v/>
      </c>
      <c r="P285" s="65"/>
    </row>
    <row r="286" spans="1:16" s="66" customFormat="1" ht="20.149999999999999" customHeight="1">
      <c r="A286" s="1038" t="s">
        <v>215</v>
      </c>
      <c r="B286" s="1039"/>
      <c r="C286" s="1039"/>
      <c r="D286" s="1039"/>
      <c r="E286" s="1039"/>
      <c r="F286" s="1039"/>
      <c r="G286" s="1093"/>
      <c r="H286" s="60"/>
      <c r="I286" s="1038" t="s">
        <v>215</v>
      </c>
      <c r="J286" s="1039"/>
      <c r="K286" s="1039"/>
      <c r="L286" s="1039"/>
      <c r="M286" s="1039"/>
      <c r="N286" s="1039"/>
      <c r="O286" s="1093"/>
      <c r="P286" s="65"/>
    </row>
    <row r="287" spans="1:16" s="66" customFormat="1" ht="20.149999999999999" customHeight="1">
      <c r="A287" s="1038" t="s">
        <v>39</v>
      </c>
      <c r="B287" s="1039"/>
      <c r="C287" s="1040"/>
      <c r="D287" s="351" t="s">
        <v>366</v>
      </c>
      <c r="E287" s="78" t="s">
        <v>28</v>
      </c>
      <c r="F287" s="78" t="s">
        <v>29</v>
      </c>
      <c r="G287" s="79" t="s">
        <v>30</v>
      </c>
      <c r="H287" s="60"/>
      <c r="I287" s="1038" t="s">
        <v>39</v>
      </c>
      <c r="J287" s="1039"/>
      <c r="K287" s="1040"/>
      <c r="L287" s="351" t="s">
        <v>366</v>
      </c>
      <c r="M287" s="78" t="s">
        <v>28</v>
      </c>
      <c r="N287" s="78" t="s">
        <v>29</v>
      </c>
      <c r="O287" s="79" t="s">
        <v>30</v>
      </c>
      <c r="P287" s="65"/>
    </row>
    <row r="288" spans="1:16" s="66" customFormat="1" ht="20.149999999999999" customHeight="1">
      <c r="A288" s="1044"/>
      <c r="B288" s="1045"/>
      <c r="C288" s="1046"/>
      <c r="D288" s="352"/>
      <c r="E288" s="80" t="s">
        <v>28</v>
      </c>
      <c r="F288" s="81"/>
      <c r="G288" s="82">
        <f>D288*F288</f>
        <v>0</v>
      </c>
      <c r="H288" s="60"/>
      <c r="I288" s="1044"/>
      <c r="J288" s="1045"/>
      <c r="K288" s="1046"/>
      <c r="L288" s="352"/>
      <c r="M288" s="80" t="s">
        <v>28</v>
      </c>
      <c r="N288" s="81"/>
      <c r="O288" s="82">
        <f>L288*N288</f>
        <v>0</v>
      </c>
      <c r="P288" s="65"/>
    </row>
    <row r="289" spans="1:19" s="66" customFormat="1" ht="20.149999999999999" customHeight="1">
      <c r="A289" s="1027"/>
      <c r="B289" s="1028"/>
      <c r="C289" s="1029"/>
      <c r="D289" s="353"/>
      <c r="E289" s="84" t="s">
        <v>28</v>
      </c>
      <c r="F289" s="83"/>
      <c r="G289" s="85">
        <f t="shared" ref="G289:G297" si="20">D289*F289</f>
        <v>0</v>
      </c>
      <c r="H289" s="60"/>
      <c r="I289" s="1027"/>
      <c r="J289" s="1028"/>
      <c r="K289" s="1029"/>
      <c r="L289" s="353"/>
      <c r="M289" s="84" t="s">
        <v>28</v>
      </c>
      <c r="N289" s="83"/>
      <c r="O289" s="85">
        <f t="shared" ref="O289:O297" si="21">L289*N289</f>
        <v>0</v>
      </c>
      <c r="P289" s="65"/>
    </row>
    <row r="290" spans="1:19" s="66" customFormat="1" ht="20.149999999999999" customHeight="1">
      <c r="A290" s="1027"/>
      <c r="B290" s="1028"/>
      <c r="C290" s="1029"/>
      <c r="D290" s="353"/>
      <c r="E290" s="84" t="s">
        <v>28</v>
      </c>
      <c r="F290" s="83"/>
      <c r="G290" s="85">
        <f t="shared" si="20"/>
        <v>0</v>
      </c>
      <c r="H290" s="60"/>
      <c r="I290" s="1027"/>
      <c r="J290" s="1028"/>
      <c r="K290" s="1029"/>
      <c r="L290" s="353"/>
      <c r="M290" s="84" t="s">
        <v>28</v>
      </c>
      <c r="N290" s="83"/>
      <c r="O290" s="85">
        <f t="shared" si="21"/>
        <v>0</v>
      </c>
      <c r="P290" s="65"/>
    </row>
    <row r="291" spans="1:19" s="66" customFormat="1" ht="20.149999999999999" customHeight="1">
      <c r="A291" s="1027"/>
      <c r="B291" s="1028"/>
      <c r="C291" s="1029"/>
      <c r="D291" s="353"/>
      <c r="E291" s="84" t="s">
        <v>28</v>
      </c>
      <c r="F291" s="83"/>
      <c r="G291" s="85">
        <f t="shared" si="20"/>
        <v>0</v>
      </c>
      <c r="H291" s="60"/>
      <c r="I291" s="1027"/>
      <c r="J291" s="1028"/>
      <c r="K291" s="1029"/>
      <c r="L291" s="353"/>
      <c r="M291" s="84" t="s">
        <v>28</v>
      </c>
      <c r="N291" s="83"/>
      <c r="O291" s="85">
        <f t="shared" si="21"/>
        <v>0</v>
      </c>
      <c r="P291" s="65"/>
    </row>
    <row r="292" spans="1:19" s="66" customFormat="1" ht="20.149999999999999" customHeight="1">
      <c r="A292" s="1027"/>
      <c r="B292" s="1028"/>
      <c r="C292" s="1029"/>
      <c r="D292" s="353"/>
      <c r="E292" s="84" t="s">
        <v>28</v>
      </c>
      <c r="F292" s="83"/>
      <c r="G292" s="85">
        <f t="shared" si="20"/>
        <v>0</v>
      </c>
      <c r="H292" s="60"/>
      <c r="I292" s="1027"/>
      <c r="J292" s="1028"/>
      <c r="K292" s="1029"/>
      <c r="L292" s="353"/>
      <c r="M292" s="84" t="s">
        <v>28</v>
      </c>
      <c r="N292" s="83"/>
      <c r="O292" s="85">
        <f t="shared" si="21"/>
        <v>0</v>
      </c>
      <c r="P292" s="65"/>
    </row>
    <row r="293" spans="1:19" s="66" customFormat="1" ht="20.149999999999999" customHeight="1">
      <c r="A293" s="1027"/>
      <c r="B293" s="1028"/>
      <c r="C293" s="1029"/>
      <c r="D293" s="353"/>
      <c r="E293" s="84" t="s">
        <v>28</v>
      </c>
      <c r="F293" s="83"/>
      <c r="G293" s="85">
        <f t="shared" si="20"/>
        <v>0</v>
      </c>
      <c r="H293" s="60"/>
      <c r="I293" s="1027"/>
      <c r="J293" s="1028"/>
      <c r="K293" s="1029"/>
      <c r="L293" s="353"/>
      <c r="M293" s="84" t="s">
        <v>28</v>
      </c>
      <c r="N293" s="83"/>
      <c r="O293" s="85">
        <f t="shared" si="21"/>
        <v>0</v>
      </c>
      <c r="P293" s="65"/>
    </row>
    <row r="294" spans="1:19" s="66" customFormat="1" ht="20.149999999999999" customHeight="1">
      <c r="A294" s="1027"/>
      <c r="B294" s="1028"/>
      <c r="C294" s="1029"/>
      <c r="D294" s="353"/>
      <c r="E294" s="84" t="s">
        <v>28</v>
      </c>
      <c r="F294" s="83"/>
      <c r="G294" s="85">
        <f t="shared" si="20"/>
        <v>0</v>
      </c>
      <c r="H294" s="60"/>
      <c r="I294" s="1027"/>
      <c r="J294" s="1028"/>
      <c r="K294" s="1029"/>
      <c r="L294" s="353"/>
      <c r="M294" s="84" t="s">
        <v>28</v>
      </c>
      <c r="N294" s="83"/>
      <c r="O294" s="85">
        <f t="shared" si="21"/>
        <v>0</v>
      </c>
      <c r="P294" s="65"/>
    </row>
    <row r="295" spans="1:19" s="66" customFormat="1" ht="20.149999999999999" customHeight="1">
      <c r="A295" s="1027"/>
      <c r="B295" s="1028"/>
      <c r="C295" s="1029"/>
      <c r="D295" s="353"/>
      <c r="E295" s="84" t="s">
        <v>28</v>
      </c>
      <c r="F295" s="83"/>
      <c r="G295" s="85">
        <f t="shared" si="20"/>
        <v>0</v>
      </c>
      <c r="H295" s="60"/>
      <c r="I295" s="1027"/>
      <c r="J295" s="1028"/>
      <c r="K295" s="1029"/>
      <c r="L295" s="353"/>
      <c r="M295" s="84" t="s">
        <v>28</v>
      </c>
      <c r="N295" s="83"/>
      <c r="O295" s="85">
        <f t="shared" si="21"/>
        <v>0</v>
      </c>
      <c r="P295" s="65"/>
    </row>
    <row r="296" spans="1:19" s="66" customFormat="1" ht="20.149999999999999" customHeight="1">
      <c r="A296" s="1027"/>
      <c r="B296" s="1028"/>
      <c r="C296" s="1029"/>
      <c r="D296" s="353"/>
      <c r="E296" s="84" t="s">
        <v>28</v>
      </c>
      <c r="F296" s="83"/>
      <c r="G296" s="85">
        <f t="shared" si="20"/>
        <v>0</v>
      </c>
      <c r="H296" s="60"/>
      <c r="I296" s="1027"/>
      <c r="J296" s="1028"/>
      <c r="K296" s="1029"/>
      <c r="L296" s="353"/>
      <c r="M296" s="84" t="s">
        <v>28</v>
      </c>
      <c r="N296" s="83"/>
      <c r="O296" s="85">
        <f t="shared" si="21"/>
        <v>0</v>
      </c>
      <c r="P296" s="65"/>
    </row>
    <row r="297" spans="1:19" s="66" customFormat="1" ht="20.149999999999999" customHeight="1">
      <c r="A297" s="1027"/>
      <c r="B297" s="1028"/>
      <c r="C297" s="1029"/>
      <c r="D297" s="353"/>
      <c r="E297" s="84" t="s">
        <v>28</v>
      </c>
      <c r="F297" s="83"/>
      <c r="G297" s="85">
        <f t="shared" si="20"/>
        <v>0</v>
      </c>
      <c r="H297" s="60"/>
      <c r="I297" s="1027"/>
      <c r="J297" s="1028"/>
      <c r="K297" s="1029"/>
      <c r="L297" s="353"/>
      <c r="M297" s="84" t="s">
        <v>28</v>
      </c>
      <c r="N297" s="83"/>
      <c r="O297" s="85">
        <f t="shared" si="21"/>
        <v>0</v>
      </c>
      <c r="P297" s="65"/>
    </row>
    <row r="298" spans="1:19" s="66" customFormat="1" ht="20" customHeight="1">
      <c r="A298" s="1076" t="s">
        <v>579</v>
      </c>
      <c r="B298" s="1077"/>
      <c r="C298" s="1078"/>
      <c r="D298" s="511" t="s">
        <v>532</v>
      </c>
      <c r="E298" s="1082" t="s">
        <v>533</v>
      </c>
      <c r="F298" s="1083"/>
      <c r="G298" s="497" t="s">
        <v>534</v>
      </c>
      <c r="H298" s="71"/>
      <c r="I298" s="1076" t="s">
        <v>579</v>
      </c>
      <c r="J298" s="1077"/>
      <c r="K298" s="1078"/>
      <c r="L298" s="496" t="s">
        <v>532</v>
      </c>
      <c r="M298" s="1082" t="s">
        <v>533</v>
      </c>
      <c r="N298" s="1083"/>
      <c r="O298" s="498" t="s">
        <v>534</v>
      </c>
      <c r="P298" s="65"/>
    </row>
    <row r="299" spans="1:19" s="514" customFormat="1" ht="20.149999999999999" customHeight="1">
      <c r="A299" s="1079"/>
      <c r="B299" s="1080"/>
      <c r="C299" s="1081"/>
      <c r="D299" s="515"/>
      <c r="E299" s="1113"/>
      <c r="F299" s="1114"/>
      <c r="G299" s="516"/>
      <c r="H299" s="63"/>
      <c r="I299" s="1079"/>
      <c r="J299" s="1080"/>
      <c r="K299" s="1081"/>
      <c r="L299" s="515"/>
      <c r="M299" s="1113"/>
      <c r="N299" s="1114"/>
      <c r="O299" s="516"/>
      <c r="P299" s="118"/>
      <c r="R299" s="517"/>
      <c r="S299" s="518"/>
    </row>
    <row r="300" spans="1:19" s="66" customFormat="1" ht="20.149999999999999" customHeight="1">
      <c r="A300" s="1023" t="s">
        <v>129</v>
      </c>
      <c r="B300" s="1050"/>
      <c r="C300" s="1050"/>
      <c r="D300" s="1065"/>
      <c r="E300" s="1066"/>
      <c r="F300" s="86"/>
      <c r="G300" s="87">
        <v>0</v>
      </c>
      <c r="H300" s="71"/>
      <c r="I300" s="1023" t="s">
        <v>129</v>
      </c>
      <c r="J300" s="1050"/>
      <c r="K300" s="1050"/>
      <c r="L300" s="558"/>
      <c r="M300" s="559"/>
      <c r="N300" s="86"/>
      <c r="O300" s="87">
        <v>0</v>
      </c>
      <c r="P300" s="65"/>
    </row>
    <row r="301" spans="1:19" s="66" customFormat="1" ht="20.149999999999999" customHeight="1">
      <c r="A301" s="1038" t="s">
        <v>122</v>
      </c>
      <c r="B301" s="1039"/>
      <c r="C301" s="1039"/>
      <c r="D301" s="1039"/>
      <c r="E301" s="1039"/>
      <c r="F301" s="1040"/>
      <c r="G301" s="88">
        <f>SUM(G288:G297)</f>
        <v>0</v>
      </c>
      <c r="H301" s="60"/>
      <c r="I301" s="1038" t="s">
        <v>122</v>
      </c>
      <c r="J301" s="1039"/>
      <c r="K301" s="1039"/>
      <c r="L301" s="1039"/>
      <c r="M301" s="1039"/>
      <c r="N301" s="1040"/>
      <c r="O301" s="88">
        <f>SUM(O288:O297)</f>
        <v>0</v>
      </c>
      <c r="P301" s="65"/>
    </row>
    <row r="302" spans="1:19" s="66" customFormat="1" ht="20.149999999999999" customHeight="1">
      <c r="A302" s="1073" t="s">
        <v>219</v>
      </c>
      <c r="B302" s="1065"/>
      <c r="C302" s="1065"/>
      <c r="D302" s="1065"/>
      <c r="E302" s="1065"/>
      <c r="F302" s="1066"/>
      <c r="G302" s="89"/>
      <c r="H302" s="71"/>
      <c r="I302" s="1073" t="s">
        <v>219</v>
      </c>
      <c r="J302" s="1065"/>
      <c r="K302" s="1065"/>
      <c r="L302" s="1065"/>
      <c r="M302" s="1065"/>
      <c r="N302" s="1066"/>
      <c r="O302" s="89"/>
      <c r="P302" s="65"/>
    </row>
    <row r="303" spans="1:19" s="66" customFormat="1" ht="20.149999999999999" customHeight="1">
      <c r="A303" s="1038" t="s">
        <v>123</v>
      </c>
      <c r="B303" s="1039"/>
      <c r="C303" s="1039"/>
      <c r="D303" s="1039"/>
      <c r="E303" s="1039"/>
      <c r="F303" s="1040"/>
      <c r="G303" s="88">
        <f>G301+G302</f>
        <v>0</v>
      </c>
      <c r="H303" s="60"/>
      <c r="I303" s="1038" t="s">
        <v>123</v>
      </c>
      <c r="J303" s="1039"/>
      <c r="K303" s="1039"/>
      <c r="L303" s="1039"/>
      <c r="M303" s="1039"/>
      <c r="N303" s="1040"/>
      <c r="O303" s="88">
        <f>O301+O302</f>
        <v>0</v>
      </c>
      <c r="P303" s="65"/>
    </row>
    <row r="304" spans="1:19" s="66" customFormat="1" ht="20.149999999999999" customHeight="1">
      <c r="A304" s="90"/>
      <c r="B304" s="90"/>
      <c r="C304" s="90"/>
      <c r="D304" s="354"/>
      <c r="E304" s="90"/>
      <c r="F304" s="90"/>
      <c r="G304" s="118">
        <v>23</v>
      </c>
      <c r="H304" s="90"/>
      <c r="I304" s="90"/>
      <c r="J304" s="90"/>
      <c r="K304" s="90"/>
      <c r="L304" s="354"/>
      <c r="M304" s="90"/>
      <c r="N304" s="90"/>
      <c r="O304" s="118">
        <v>24</v>
      </c>
      <c r="P304" s="65"/>
    </row>
    <row r="305" spans="1:16" s="66" customFormat="1" ht="20.149999999999999" customHeight="1">
      <c r="A305" s="1032" t="s">
        <v>119</v>
      </c>
      <c r="B305" s="1033"/>
      <c r="C305" s="1096"/>
      <c r="D305" s="1097"/>
      <c r="E305" s="1097"/>
      <c r="F305" s="1097"/>
      <c r="G305" s="1098"/>
      <c r="H305" s="60"/>
      <c r="I305" s="1032" t="s">
        <v>119</v>
      </c>
      <c r="J305" s="1033"/>
      <c r="K305" s="1096"/>
      <c r="L305" s="1097"/>
      <c r="M305" s="1097"/>
      <c r="N305" s="1097"/>
      <c r="O305" s="1098"/>
      <c r="P305" s="65"/>
    </row>
    <row r="306" spans="1:16" s="66" customFormat="1" ht="20.149999999999999" customHeight="1">
      <c r="A306" s="1025" t="s">
        <v>27</v>
      </c>
      <c r="B306" s="1026"/>
      <c r="C306" s="1086"/>
      <c r="D306" s="1087"/>
      <c r="E306" s="1087"/>
      <c r="F306" s="1087"/>
      <c r="G306" s="1088"/>
      <c r="H306" s="60"/>
      <c r="I306" s="1025" t="s">
        <v>27</v>
      </c>
      <c r="J306" s="1026"/>
      <c r="K306" s="1086"/>
      <c r="L306" s="1087"/>
      <c r="M306" s="1087"/>
      <c r="N306" s="1087"/>
      <c r="O306" s="1088"/>
      <c r="P306" s="65"/>
    </row>
    <row r="307" spans="1:16" s="66" customFormat="1" ht="20.149999999999999" customHeight="1">
      <c r="A307" s="1023" t="s">
        <v>124</v>
      </c>
      <c r="B307" s="1024"/>
      <c r="C307" s="1074"/>
      <c r="D307" s="1075"/>
      <c r="E307" s="1062"/>
      <c r="F307" s="1063"/>
      <c r="G307" s="1064"/>
      <c r="H307" s="60"/>
      <c r="I307" s="1023" t="s">
        <v>124</v>
      </c>
      <c r="J307" s="1024"/>
      <c r="K307" s="1074"/>
      <c r="L307" s="1075"/>
      <c r="M307" s="1062"/>
      <c r="N307" s="1063"/>
      <c r="O307" s="1064"/>
      <c r="P307" s="65"/>
    </row>
    <row r="308" spans="1:16" s="66" customFormat="1" ht="20.149999999999999" customHeight="1">
      <c r="A308" s="1038" t="s">
        <v>484</v>
      </c>
      <c r="B308" s="1040" t="s">
        <v>485</v>
      </c>
      <c r="C308" s="1030"/>
      <c r="D308" s="1031"/>
      <c r="E308" s="1020"/>
      <c r="F308" s="1021" t="s">
        <v>160</v>
      </c>
      <c r="G308" s="1022"/>
      <c r="H308" s="90"/>
      <c r="I308" s="1038" t="s">
        <v>484</v>
      </c>
      <c r="J308" s="1040" t="s">
        <v>485</v>
      </c>
      <c r="K308" s="1030"/>
      <c r="L308" s="1031"/>
      <c r="M308" s="1020"/>
      <c r="N308" s="1021" t="s">
        <v>160</v>
      </c>
      <c r="O308" s="1022"/>
      <c r="P308" s="65"/>
    </row>
    <row r="309" spans="1:16" s="66" customFormat="1" ht="20.149999999999999" customHeight="1">
      <c r="A309" s="1032" t="s">
        <v>136</v>
      </c>
      <c r="B309" s="1033"/>
      <c r="C309" s="1035">
        <f>C307-C308</f>
        <v>0</v>
      </c>
      <c r="D309" s="1060"/>
      <c r="E309" s="1036" t="s">
        <v>137</v>
      </c>
      <c r="F309" s="1037"/>
      <c r="G309" s="72" t="str">
        <f>IF(C309*C310=0,"",C309*C310)</f>
        <v/>
      </c>
      <c r="H309" s="60"/>
      <c r="I309" s="1032" t="s">
        <v>136</v>
      </c>
      <c r="J309" s="1033"/>
      <c r="K309" s="1035">
        <f>K307-K308</f>
        <v>0</v>
      </c>
      <c r="L309" s="1060"/>
      <c r="M309" s="1036" t="s">
        <v>137</v>
      </c>
      <c r="N309" s="1037"/>
      <c r="O309" s="72" t="str">
        <f>IF(K309*K310=0,"",K309*K310)</f>
        <v/>
      </c>
      <c r="P309" s="65"/>
    </row>
    <row r="310" spans="1:16" s="66" customFormat="1" ht="20.149999999999999" customHeight="1">
      <c r="A310" s="1023" t="s">
        <v>120</v>
      </c>
      <c r="B310" s="1024"/>
      <c r="C310" s="1071"/>
      <c r="D310" s="1072"/>
      <c r="E310" s="73"/>
      <c r="F310" s="74"/>
      <c r="G310" s="75"/>
      <c r="H310" s="60"/>
      <c r="I310" s="1023" t="s">
        <v>120</v>
      </c>
      <c r="J310" s="1024"/>
      <c r="K310" s="1071"/>
      <c r="L310" s="1072"/>
      <c r="M310" s="73"/>
      <c r="N310" s="74"/>
      <c r="O310" s="75"/>
      <c r="P310" s="65"/>
    </row>
    <row r="311" spans="1:16" s="66" customFormat="1" ht="20.149999999999999" customHeight="1">
      <c r="A311" s="1038" t="s">
        <v>125</v>
      </c>
      <c r="B311" s="1040"/>
      <c r="C311" s="1094" t="str">
        <f>IF(G309="","",SUM(F315:F324))</f>
        <v/>
      </c>
      <c r="D311" s="1095"/>
      <c r="E311" s="1056" t="s">
        <v>127</v>
      </c>
      <c r="F311" s="1057"/>
      <c r="G311" s="76" t="str">
        <f>IF(G309="","",C311/G309)</f>
        <v/>
      </c>
      <c r="H311" s="60"/>
      <c r="I311" s="1038" t="s">
        <v>125</v>
      </c>
      <c r="J311" s="1040"/>
      <c r="K311" s="1094" t="str">
        <f>IF(O309="","",SUM(N315:N324))</f>
        <v/>
      </c>
      <c r="L311" s="1095"/>
      <c r="M311" s="1056" t="s">
        <v>127</v>
      </c>
      <c r="N311" s="1057"/>
      <c r="O311" s="76" t="str">
        <f>IF(O309="","",K311/O309)</f>
        <v/>
      </c>
      <c r="P311" s="65"/>
    </row>
    <row r="312" spans="1:16" s="66" customFormat="1" ht="20.149999999999999" customHeight="1">
      <c r="A312" s="1038" t="s">
        <v>126</v>
      </c>
      <c r="B312" s="1040"/>
      <c r="C312" s="1094" t="str">
        <f>IF(G309="","",SUM(F315:F327))</f>
        <v/>
      </c>
      <c r="D312" s="1095"/>
      <c r="E312" s="1054" t="s">
        <v>128</v>
      </c>
      <c r="F312" s="1055"/>
      <c r="G312" s="77" t="str">
        <f>IF(G309="","",C312/G309)</f>
        <v/>
      </c>
      <c r="H312" s="60"/>
      <c r="I312" s="1038" t="s">
        <v>126</v>
      </c>
      <c r="J312" s="1040"/>
      <c r="K312" s="1094" t="str">
        <f>IF(O309="","",SUM(N315:N327))</f>
        <v/>
      </c>
      <c r="L312" s="1095"/>
      <c r="M312" s="1054" t="s">
        <v>128</v>
      </c>
      <c r="N312" s="1055"/>
      <c r="O312" s="77" t="str">
        <f>IF(O309="","",K312/O309)</f>
        <v/>
      </c>
      <c r="P312" s="65"/>
    </row>
    <row r="313" spans="1:16" s="66" customFormat="1" ht="20.149999999999999" customHeight="1">
      <c r="A313" s="1038" t="s">
        <v>215</v>
      </c>
      <c r="B313" s="1039"/>
      <c r="C313" s="1039"/>
      <c r="D313" s="1039"/>
      <c r="E313" s="1039"/>
      <c r="F313" s="1039"/>
      <c r="G313" s="1093"/>
      <c r="H313" s="60"/>
      <c r="I313" s="1038" t="s">
        <v>215</v>
      </c>
      <c r="J313" s="1039"/>
      <c r="K313" s="1039"/>
      <c r="L313" s="1039"/>
      <c r="M313" s="1039"/>
      <c r="N313" s="1039"/>
      <c r="O313" s="1093"/>
      <c r="P313" s="65"/>
    </row>
    <row r="314" spans="1:16" s="66" customFormat="1" ht="20.149999999999999" customHeight="1">
      <c r="A314" s="1038" t="s">
        <v>39</v>
      </c>
      <c r="B314" s="1039"/>
      <c r="C314" s="1040"/>
      <c r="D314" s="351" t="s">
        <v>366</v>
      </c>
      <c r="E314" s="78" t="s">
        <v>28</v>
      </c>
      <c r="F314" s="78" t="s">
        <v>29</v>
      </c>
      <c r="G314" s="79" t="s">
        <v>30</v>
      </c>
      <c r="H314" s="60"/>
      <c r="I314" s="1038" t="s">
        <v>39</v>
      </c>
      <c r="J314" s="1039"/>
      <c r="K314" s="1040"/>
      <c r="L314" s="351" t="s">
        <v>366</v>
      </c>
      <c r="M314" s="78" t="s">
        <v>28</v>
      </c>
      <c r="N314" s="78" t="s">
        <v>29</v>
      </c>
      <c r="O314" s="79" t="s">
        <v>30</v>
      </c>
      <c r="P314" s="65"/>
    </row>
    <row r="315" spans="1:16" s="66" customFormat="1" ht="20.149999999999999" customHeight="1">
      <c r="A315" s="1044"/>
      <c r="B315" s="1045"/>
      <c r="C315" s="1046"/>
      <c r="D315" s="352"/>
      <c r="E315" s="80" t="s">
        <v>28</v>
      </c>
      <c r="F315" s="81"/>
      <c r="G315" s="82">
        <f>D315*F315</f>
        <v>0</v>
      </c>
      <c r="H315" s="60"/>
      <c r="I315" s="1044"/>
      <c r="J315" s="1045"/>
      <c r="K315" s="1046"/>
      <c r="L315" s="352"/>
      <c r="M315" s="80" t="s">
        <v>28</v>
      </c>
      <c r="N315" s="81"/>
      <c r="O315" s="82">
        <f>L315*N315</f>
        <v>0</v>
      </c>
      <c r="P315" s="65"/>
    </row>
    <row r="316" spans="1:16" s="66" customFormat="1" ht="20.149999999999999" customHeight="1">
      <c r="A316" s="1027"/>
      <c r="B316" s="1028"/>
      <c r="C316" s="1029"/>
      <c r="D316" s="353"/>
      <c r="E316" s="84" t="s">
        <v>28</v>
      </c>
      <c r="F316" s="83"/>
      <c r="G316" s="85">
        <f t="shared" ref="G316:G324" si="22">D316*F316</f>
        <v>0</v>
      </c>
      <c r="H316" s="60"/>
      <c r="I316" s="1027"/>
      <c r="J316" s="1028"/>
      <c r="K316" s="1029"/>
      <c r="L316" s="353"/>
      <c r="M316" s="84" t="s">
        <v>28</v>
      </c>
      <c r="N316" s="83"/>
      <c r="O316" s="85">
        <f t="shared" ref="O316:O324" si="23">L316*N316</f>
        <v>0</v>
      </c>
      <c r="P316" s="65"/>
    </row>
    <row r="317" spans="1:16" s="66" customFormat="1" ht="20.149999999999999" customHeight="1">
      <c r="A317" s="1027"/>
      <c r="B317" s="1028"/>
      <c r="C317" s="1029"/>
      <c r="D317" s="353"/>
      <c r="E317" s="84" t="s">
        <v>28</v>
      </c>
      <c r="F317" s="83"/>
      <c r="G317" s="85">
        <f t="shared" si="22"/>
        <v>0</v>
      </c>
      <c r="H317" s="60"/>
      <c r="I317" s="1027"/>
      <c r="J317" s="1028"/>
      <c r="K317" s="1029"/>
      <c r="L317" s="353"/>
      <c r="M317" s="84" t="s">
        <v>28</v>
      </c>
      <c r="N317" s="83"/>
      <c r="O317" s="85">
        <f t="shared" si="23"/>
        <v>0</v>
      </c>
      <c r="P317" s="65"/>
    </row>
    <row r="318" spans="1:16" s="66" customFormat="1" ht="20.149999999999999" customHeight="1">
      <c r="A318" s="1027"/>
      <c r="B318" s="1028"/>
      <c r="C318" s="1029"/>
      <c r="D318" s="353"/>
      <c r="E318" s="84" t="s">
        <v>28</v>
      </c>
      <c r="F318" s="83"/>
      <c r="G318" s="85">
        <f t="shared" si="22"/>
        <v>0</v>
      </c>
      <c r="H318" s="60"/>
      <c r="I318" s="1027"/>
      <c r="J318" s="1028"/>
      <c r="K318" s="1029"/>
      <c r="L318" s="353"/>
      <c r="M318" s="84" t="s">
        <v>28</v>
      </c>
      <c r="N318" s="83"/>
      <c r="O318" s="85">
        <f t="shared" si="23"/>
        <v>0</v>
      </c>
      <c r="P318" s="65"/>
    </row>
    <row r="319" spans="1:16" s="66" customFormat="1" ht="20.149999999999999" customHeight="1">
      <c r="A319" s="1027"/>
      <c r="B319" s="1028"/>
      <c r="C319" s="1029"/>
      <c r="D319" s="353"/>
      <c r="E319" s="84" t="s">
        <v>28</v>
      </c>
      <c r="F319" s="83"/>
      <c r="G319" s="85">
        <f t="shared" si="22"/>
        <v>0</v>
      </c>
      <c r="H319" s="60"/>
      <c r="I319" s="1027"/>
      <c r="J319" s="1028"/>
      <c r="K319" s="1029"/>
      <c r="L319" s="353"/>
      <c r="M319" s="84" t="s">
        <v>28</v>
      </c>
      <c r="N319" s="83"/>
      <c r="O319" s="85">
        <f t="shared" si="23"/>
        <v>0</v>
      </c>
      <c r="P319" s="65"/>
    </row>
    <row r="320" spans="1:16" s="66" customFormat="1" ht="20.149999999999999" customHeight="1">
      <c r="A320" s="1027"/>
      <c r="B320" s="1028"/>
      <c r="C320" s="1029"/>
      <c r="D320" s="353"/>
      <c r="E320" s="84" t="s">
        <v>28</v>
      </c>
      <c r="F320" s="83"/>
      <c r="G320" s="85">
        <f t="shared" si="22"/>
        <v>0</v>
      </c>
      <c r="H320" s="60"/>
      <c r="I320" s="1027"/>
      <c r="J320" s="1028"/>
      <c r="K320" s="1029"/>
      <c r="L320" s="353"/>
      <c r="M320" s="84" t="s">
        <v>28</v>
      </c>
      <c r="N320" s="83"/>
      <c r="O320" s="85">
        <f t="shared" si="23"/>
        <v>0</v>
      </c>
      <c r="P320" s="65"/>
    </row>
    <row r="321" spans="1:19" s="66" customFormat="1" ht="20.149999999999999" customHeight="1">
      <c r="A321" s="1027"/>
      <c r="B321" s="1028"/>
      <c r="C321" s="1029"/>
      <c r="D321" s="353"/>
      <c r="E321" s="84" t="s">
        <v>28</v>
      </c>
      <c r="F321" s="83"/>
      <c r="G321" s="85">
        <f t="shared" si="22"/>
        <v>0</v>
      </c>
      <c r="H321" s="60"/>
      <c r="I321" s="1027"/>
      <c r="J321" s="1028"/>
      <c r="K321" s="1029"/>
      <c r="L321" s="353"/>
      <c r="M321" s="84" t="s">
        <v>28</v>
      </c>
      <c r="N321" s="83"/>
      <c r="O321" s="85">
        <f t="shared" si="23"/>
        <v>0</v>
      </c>
      <c r="P321" s="65"/>
    </row>
    <row r="322" spans="1:19" s="66" customFormat="1" ht="20.149999999999999" customHeight="1">
      <c r="A322" s="1027"/>
      <c r="B322" s="1028"/>
      <c r="C322" s="1029"/>
      <c r="D322" s="353"/>
      <c r="E322" s="84" t="s">
        <v>28</v>
      </c>
      <c r="F322" s="83"/>
      <c r="G322" s="85">
        <f t="shared" si="22"/>
        <v>0</v>
      </c>
      <c r="H322" s="60"/>
      <c r="I322" s="1027"/>
      <c r="J322" s="1028"/>
      <c r="K322" s="1029"/>
      <c r="L322" s="353"/>
      <c r="M322" s="84" t="s">
        <v>28</v>
      </c>
      <c r="N322" s="83"/>
      <c r="O322" s="85">
        <f t="shared" si="23"/>
        <v>0</v>
      </c>
      <c r="P322" s="65"/>
    </row>
    <row r="323" spans="1:19" s="66" customFormat="1" ht="20.149999999999999" customHeight="1">
      <c r="A323" s="1027"/>
      <c r="B323" s="1028"/>
      <c r="C323" s="1029"/>
      <c r="D323" s="353"/>
      <c r="E323" s="84" t="s">
        <v>28</v>
      </c>
      <c r="F323" s="83"/>
      <c r="G323" s="85">
        <f t="shared" si="22"/>
        <v>0</v>
      </c>
      <c r="H323" s="60"/>
      <c r="I323" s="1027"/>
      <c r="J323" s="1028"/>
      <c r="K323" s="1029"/>
      <c r="L323" s="353"/>
      <c r="M323" s="84" t="s">
        <v>28</v>
      </c>
      <c r="N323" s="83"/>
      <c r="O323" s="85">
        <f t="shared" si="23"/>
        <v>0</v>
      </c>
      <c r="P323" s="65"/>
    </row>
    <row r="324" spans="1:19" s="66" customFormat="1" ht="20.149999999999999" customHeight="1">
      <c r="A324" s="1027"/>
      <c r="B324" s="1028"/>
      <c r="C324" s="1029"/>
      <c r="D324" s="353"/>
      <c r="E324" s="84" t="s">
        <v>28</v>
      </c>
      <c r="F324" s="83"/>
      <c r="G324" s="85">
        <f t="shared" si="22"/>
        <v>0</v>
      </c>
      <c r="H324" s="60"/>
      <c r="I324" s="1027"/>
      <c r="J324" s="1028"/>
      <c r="K324" s="1029"/>
      <c r="L324" s="353"/>
      <c r="M324" s="84" t="s">
        <v>28</v>
      </c>
      <c r="N324" s="83"/>
      <c r="O324" s="85">
        <f t="shared" si="23"/>
        <v>0</v>
      </c>
      <c r="P324" s="65"/>
    </row>
    <row r="325" spans="1:19" s="66" customFormat="1" ht="20" customHeight="1">
      <c r="A325" s="1076" t="s">
        <v>579</v>
      </c>
      <c r="B325" s="1077"/>
      <c r="C325" s="1078"/>
      <c r="D325" s="496" t="s">
        <v>532</v>
      </c>
      <c r="E325" s="1082" t="s">
        <v>533</v>
      </c>
      <c r="F325" s="1083"/>
      <c r="G325" s="497" t="s">
        <v>534</v>
      </c>
      <c r="H325" s="71"/>
      <c r="I325" s="1076" t="s">
        <v>579</v>
      </c>
      <c r="J325" s="1077"/>
      <c r="K325" s="1078"/>
      <c r="L325" s="496" t="s">
        <v>532</v>
      </c>
      <c r="M325" s="1082" t="s">
        <v>533</v>
      </c>
      <c r="N325" s="1083"/>
      <c r="O325" s="498" t="s">
        <v>534</v>
      </c>
      <c r="P325" s="65"/>
    </row>
    <row r="326" spans="1:19" s="514" customFormat="1" ht="20.149999999999999" customHeight="1">
      <c r="A326" s="1079"/>
      <c r="B326" s="1080"/>
      <c r="C326" s="1081"/>
      <c r="D326" s="515"/>
      <c r="E326" s="1113"/>
      <c r="F326" s="1114"/>
      <c r="G326" s="516"/>
      <c r="H326" s="63"/>
      <c r="I326" s="1079"/>
      <c r="J326" s="1080"/>
      <c r="K326" s="1081"/>
      <c r="L326" s="515"/>
      <c r="M326" s="1113"/>
      <c r="N326" s="1114"/>
      <c r="O326" s="516"/>
      <c r="P326" s="118"/>
      <c r="R326" s="517"/>
      <c r="S326" s="518"/>
    </row>
    <row r="327" spans="1:19" s="66" customFormat="1" ht="20" customHeight="1">
      <c r="A327" s="1023" t="s">
        <v>129</v>
      </c>
      <c r="B327" s="1050"/>
      <c r="C327" s="1050"/>
      <c r="D327" s="1065"/>
      <c r="E327" s="1066"/>
      <c r="F327" s="86"/>
      <c r="G327" s="87">
        <v>0</v>
      </c>
      <c r="H327" s="71"/>
      <c r="I327" s="1023" t="s">
        <v>129</v>
      </c>
      <c r="J327" s="1050"/>
      <c r="K327" s="1050"/>
      <c r="L327" s="558"/>
      <c r="M327" s="559"/>
      <c r="N327" s="86"/>
      <c r="O327" s="87">
        <v>0</v>
      </c>
      <c r="P327" s="65"/>
    </row>
    <row r="328" spans="1:19" s="66" customFormat="1" ht="20.149999999999999" customHeight="1">
      <c r="A328" s="1038" t="s">
        <v>122</v>
      </c>
      <c r="B328" s="1039"/>
      <c r="C328" s="1039"/>
      <c r="D328" s="1039"/>
      <c r="E328" s="1039"/>
      <c r="F328" s="1040"/>
      <c r="G328" s="88">
        <f>SUM(G315:G324)</f>
        <v>0</v>
      </c>
      <c r="H328" s="60"/>
      <c r="I328" s="1038" t="s">
        <v>122</v>
      </c>
      <c r="J328" s="1039"/>
      <c r="K328" s="1039"/>
      <c r="L328" s="1039"/>
      <c r="M328" s="1039"/>
      <c r="N328" s="1040"/>
      <c r="O328" s="88">
        <f>SUM(O315:O324)</f>
        <v>0</v>
      </c>
      <c r="P328" s="65"/>
    </row>
    <row r="329" spans="1:19" s="66" customFormat="1" ht="20.149999999999999" customHeight="1">
      <c r="A329" s="1073" t="s">
        <v>219</v>
      </c>
      <c r="B329" s="1065"/>
      <c r="C329" s="1065"/>
      <c r="D329" s="1065"/>
      <c r="E329" s="1065"/>
      <c r="F329" s="1066"/>
      <c r="G329" s="89"/>
      <c r="H329" s="71"/>
      <c r="I329" s="1073" t="s">
        <v>219</v>
      </c>
      <c r="J329" s="1065"/>
      <c r="K329" s="1065"/>
      <c r="L329" s="1065"/>
      <c r="M329" s="1065"/>
      <c r="N329" s="1066"/>
      <c r="O329" s="89"/>
      <c r="P329" s="65"/>
    </row>
    <row r="330" spans="1:19" s="66" customFormat="1" ht="20.149999999999999" customHeight="1">
      <c r="A330" s="1038" t="s">
        <v>123</v>
      </c>
      <c r="B330" s="1039"/>
      <c r="C330" s="1039"/>
      <c r="D330" s="1039"/>
      <c r="E330" s="1039"/>
      <c r="F330" s="1040"/>
      <c r="G330" s="88">
        <f>G328+G329</f>
        <v>0</v>
      </c>
      <c r="H330" s="60"/>
      <c r="I330" s="1038" t="s">
        <v>123</v>
      </c>
      <c r="J330" s="1039"/>
      <c r="K330" s="1039"/>
      <c r="L330" s="1039"/>
      <c r="M330" s="1039"/>
      <c r="N330" s="1040"/>
      <c r="O330" s="88">
        <f>O328+O329</f>
        <v>0</v>
      </c>
      <c r="P330" s="65"/>
    </row>
    <row r="331" spans="1:19" s="66" customFormat="1" ht="20.149999999999999" customHeight="1">
      <c r="A331" s="90"/>
      <c r="B331" s="90"/>
      <c r="C331" s="90"/>
      <c r="D331" s="354"/>
      <c r="E331" s="90"/>
      <c r="F331" s="90"/>
      <c r="G331" s="118">
        <v>25</v>
      </c>
      <c r="H331" s="90"/>
      <c r="I331" s="90"/>
      <c r="J331" s="90"/>
      <c r="K331" s="90"/>
      <c r="L331" s="354"/>
      <c r="M331" s="90"/>
      <c r="N331" s="90"/>
      <c r="O331" s="118">
        <v>26</v>
      </c>
      <c r="P331" s="65"/>
    </row>
    <row r="332" spans="1:19" s="66" customFormat="1" ht="20.149999999999999" customHeight="1">
      <c r="A332" s="1032" t="s">
        <v>119</v>
      </c>
      <c r="B332" s="1033"/>
      <c r="C332" s="1096"/>
      <c r="D332" s="1097"/>
      <c r="E332" s="1097"/>
      <c r="F332" s="1097"/>
      <c r="G332" s="1098"/>
      <c r="H332" s="60"/>
      <c r="I332" s="1032" t="s">
        <v>119</v>
      </c>
      <c r="J332" s="1033"/>
      <c r="K332" s="1096"/>
      <c r="L332" s="1097"/>
      <c r="M332" s="1097"/>
      <c r="N332" s="1097"/>
      <c r="O332" s="1098"/>
      <c r="P332" s="65"/>
    </row>
    <row r="333" spans="1:19" s="66" customFormat="1" ht="20.149999999999999" customHeight="1">
      <c r="A333" s="1025" t="s">
        <v>27</v>
      </c>
      <c r="B333" s="1026"/>
      <c r="C333" s="1086"/>
      <c r="D333" s="1087"/>
      <c r="E333" s="1087"/>
      <c r="F333" s="1087"/>
      <c r="G333" s="1088"/>
      <c r="H333" s="60"/>
      <c r="I333" s="1025" t="s">
        <v>27</v>
      </c>
      <c r="J333" s="1026"/>
      <c r="K333" s="1086"/>
      <c r="L333" s="1087"/>
      <c r="M333" s="1087"/>
      <c r="N333" s="1087"/>
      <c r="O333" s="1088"/>
      <c r="P333" s="65"/>
    </row>
    <row r="334" spans="1:19" s="66" customFormat="1" ht="20.149999999999999" customHeight="1">
      <c r="A334" s="1023" t="s">
        <v>124</v>
      </c>
      <c r="B334" s="1024"/>
      <c r="C334" s="1074"/>
      <c r="D334" s="1075"/>
      <c r="E334" s="1062"/>
      <c r="F334" s="1063"/>
      <c r="G334" s="1064"/>
      <c r="H334" s="60"/>
      <c r="I334" s="1023" t="s">
        <v>124</v>
      </c>
      <c r="J334" s="1024"/>
      <c r="K334" s="1074"/>
      <c r="L334" s="1075"/>
      <c r="M334" s="1062"/>
      <c r="N334" s="1063"/>
      <c r="O334" s="1064"/>
      <c r="P334" s="65"/>
    </row>
    <row r="335" spans="1:19" s="66" customFormat="1" ht="20.149999999999999" customHeight="1">
      <c r="A335" s="1038" t="s">
        <v>484</v>
      </c>
      <c r="B335" s="1040"/>
      <c r="C335" s="1030"/>
      <c r="D335" s="1031"/>
      <c r="E335" s="1020"/>
      <c r="F335" s="1021" t="s">
        <v>160</v>
      </c>
      <c r="G335" s="1022"/>
      <c r="H335" s="90"/>
      <c r="I335" s="1038" t="s">
        <v>484</v>
      </c>
      <c r="J335" s="1040"/>
      <c r="K335" s="1030"/>
      <c r="L335" s="1031"/>
      <c r="M335" s="1020"/>
      <c r="N335" s="1021" t="s">
        <v>160</v>
      </c>
      <c r="O335" s="1022"/>
      <c r="P335" s="65"/>
    </row>
    <row r="336" spans="1:19" s="66" customFormat="1" ht="20.149999999999999" customHeight="1">
      <c r="A336" s="1032" t="s">
        <v>136</v>
      </c>
      <c r="B336" s="1033"/>
      <c r="C336" s="1035">
        <f>C334-C335</f>
        <v>0</v>
      </c>
      <c r="D336" s="1060"/>
      <c r="E336" s="1036" t="s">
        <v>137</v>
      </c>
      <c r="F336" s="1037"/>
      <c r="G336" s="72" t="str">
        <f>IF(C336*C337=0,"",C336*C337)</f>
        <v/>
      </c>
      <c r="H336" s="60"/>
      <c r="I336" s="1032" t="s">
        <v>136</v>
      </c>
      <c r="J336" s="1033"/>
      <c r="K336" s="1035">
        <f>K334-K335</f>
        <v>0</v>
      </c>
      <c r="L336" s="1060"/>
      <c r="M336" s="1036" t="s">
        <v>137</v>
      </c>
      <c r="N336" s="1037"/>
      <c r="O336" s="72" t="str">
        <f>IF(K336*K337=0,"",K336*K337)</f>
        <v/>
      </c>
      <c r="P336" s="65"/>
    </row>
    <row r="337" spans="1:16" s="66" customFormat="1" ht="20.149999999999999" customHeight="1">
      <c r="A337" s="1023" t="s">
        <v>120</v>
      </c>
      <c r="B337" s="1024"/>
      <c r="C337" s="1071"/>
      <c r="D337" s="1072"/>
      <c r="E337" s="73"/>
      <c r="F337" s="74"/>
      <c r="G337" s="75"/>
      <c r="H337" s="60"/>
      <c r="I337" s="1023" t="s">
        <v>120</v>
      </c>
      <c r="J337" s="1024"/>
      <c r="K337" s="1071"/>
      <c r="L337" s="1072"/>
      <c r="M337" s="73"/>
      <c r="N337" s="74"/>
      <c r="O337" s="75"/>
      <c r="P337" s="65"/>
    </row>
    <row r="338" spans="1:16" s="66" customFormat="1" ht="20.149999999999999" customHeight="1">
      <c r="A338" s="1038" t="s">
        <v>125</v>
      </c>
      <c r="B338" s="1040"/>
      <c r="C338" s="1094" t="str">
        <f>IF(G336="","",SUM(F342:F351))</f>
        <v/>
      </c>
      <c r="D338" s="1095"/>
      <c r="E338" s="1056" t="s">
        <v>127</v>
      </c>
      <c r="F338" s="1057"/>
      <c r="G338" s="76" t="str">
        <f>IF(G336="","",C338/G336)</f>
        <v/>
      </c>
      <c r="H338" s="60"/>
      <c r="I338" s="1038" t="s">
        <v>125</v>
      </c>
      <c r="J338" s="1040"/>
      <c r="K338" s="1094" t="str">
        <f>IF(O336="","",SUM(N342:N351))</f>
        <v/>
      </c>
      <c r="L338" s="1095"/>
      <c r="M338" s="1056" t="s">
        <v>127</v>
      </c>
      <c r="N338" s="1057"/>
      <c r="O338" s="76" t="str">
        <f>IF(O336="","",K338/O336)</f>
        <v/>
      </c>
      <c r="P338" s="65"/>
    </row>
    <row r="339" spans="1:16" s="66" customFormat="1" ht="20.149999999999999" customHeight="1">
      <c r="A339" s="1038" t="s">
        <v>126</v>
      </c>
      <c r="B339" s="1040"/>
      <c r="C339" s="1094" t="str">
        <f>IF(G336="","",SUM(F342:F354))</f>
        <v/>
      </c>
      <c r="D339" s="1095"/>
      <c r="E339" s="1054" t="s">
        <v>128</v>
      </c>
      <c r="F339" s="1055"/>
      <c r="G339" s="77" t="str">
        <f>IF(G336="","",C339/G336)</f>
        <v/>
      </c>
      <c r="H339" s="60"/>
      <c r="I339" s="1038" t="s">
        <v>126</v>
      </c>
      <c r="J339" s="1040"/>
      <c r="K339" s="1094" t="str">
        <f>IF(O336="","",SUM(N342:N354))</f>
        <v/>
      </c>
      <c r="L339" s="1095"/>
      <c r="M339" s="1054" t="s">
        <v>128</v>
      </c>
      <c r="N339" s="1055"/>
      <c r="O339" s="77" t="str">
        <f>IF(O336="","",K339/O336)</f>
        <v/>
      </c>
      <c r="P339" s="65"/>
    </row>
    <row r="340" spans="1:16" s="66" customFormat="1" ht="20.149999999999999" customHeight="1">
      <c r="A340" s="1038" t="s">
        <v>215</v>
      </c>
      <c r="B340" s="1039"/>
      <c r="C340" s="1039"/>
      <c r="D340" s="1039"/>
      <c r="E340" s="1039"/>
      <c r="F340" s="1039"/>
      <c r="G340" s="1093"/>
      <c r="H340" s="60"/>
      <c r="I340" s="1038" t="s">
        <v>215</v>
      </c>
      <c r="J340" s="1039"/>
      <c r="K340" s="1039"/>
      <c r="L340" s="1039"/>
      <c r="M340" s="1039"/>
      <c r="N340" s="1039"/>
      <c r="O340" s="1093"/>
      <c r="P340" s="65"/>
    </row>
    <row r="341" spans="1:16" s="66" customFormat="1" ht="20.149999999999999" customHeight="1">
      <c r="A341" s="1038" t="s">
        <v>39</v>
      </c>
      <c r="B341" s="1039"/>
      <c r="C341" s="1040"/>
      <c r="D341" s="351" t="s">
        <v>366</v>
      </c>
      <c r="E341" s="78" t="s">
        <v>28</v>
      </c>
      <c r="F341" s="78" t="s">
        <v>29</v>
      </c>
      <c r="G341" s="79" t="s">
        <v>30</v>
      </c>
      <c r="H341" s="60"/>
      <c r="I341" s="1038" t="s">
        <v>39</v>
      </c>
      <c r="J341" s="1039"/>
      <c r="K341" s="1040"/>
      <c r="L341" s="351" t="s">
        <v>366</v>
      </c>
      <c r="M341" s="78" t="s">
        <v>28</v>
      </c>
      <c r="N341" s="78" t="s">
        <v>29</v>
      </c>
      <c r="O341" s="79" t="s">
        <v>30</v>
      </c>
      <c r="P341" s="65"/>
    </row>
    <row r="342" spans="1:16" s="66" customFormat="1" ht="20.149999999999999" customHeight="1">
      <c r="A342" s="1044"/>
      <c r="B342" s="1045"/>
      <c r="C342" s="1046"/>
      <c r="D342" s="352"/>
      <c r="E342" s="80" t="s">
        <v>28</v>
      </c>
      <c r="F342" s="81"/>
      <c r="G342" s="82">
        <f>D342*F342</f>
        <v>0</v>
      </c>
      <c r="H342" s="60"/>
      <c r="I342" s="1044"/>
      <c r="J342" s="1045"/>
      <c r="K342" s="1046"/>
      <c r="L342" s="352"/>
      <c r="M342" s="80" t="s">
        <v>28</v>
      </c>
      <c r="N342" s="81"/>
      <c r="O342" s="82">
        <f>L342*N342</f>
        <v>0</v>
      </c>
      <c r="P342" s="65"/>
    </row>
    <row r="343" spans="1:16" s="66" customFormat="1" ht="20.149999999999999" customHeight="1">
      <c r="A343" s="1027"/>
      <c r="B343" s="1028"/>
      <c r="C343" s="1029"/>
      <c r="D343" s="353"/>
      <c r="E343" s="84" t="s">
        <v>28</v>
      </c>
      <c r="F343" s="83"/>
      <c r="G343" s="85">
        <f t="shared" ref="G343:G351" si="24">D343*F343</f>
        <v>0</v>
      </c>
      <c r="H343" s="60"/>
      <c r="I343" s="1027"/>
      <c r="J343" s="1028"/>
      <c r="K343" s="1029"/>
      <c r="L343" s="353"/>
      <c r="M343" s="84" t="s">
        <v>28</v>
      </c>
      <c r="N343" s="83"/>
      <c r="O343" s="85">
        <f t="shared" ref="O343:O351" si="25">L343*N343</f>
        <v>0</v>
      </c>
      <c r="P343" s="65"/>
    </row>
    <row r="344" spans="1:16" s="66" customFormat="1" ht="20.149999999999999" customHeight="1">
      <c r="A344" s="1027"/>
      <c r="B344" s="1028"/>
      <c r="C344" s="1029"/>
      <c r="D344" s="353"/>
      <c r="E344" s="84" t="s">
        <v>28</v>
      </c>
      <c r="F344" s="83"/>
      <c r="G344" s="85">
        <f t="shared" si="24"/>
        <v>0</v>
      </c>
      <c r="H344" s="60"/>
      <c r="I344" s="1027"/>
      <c r="J344" s="1028"/>
      <c r="K344" s="1029"/>
      <c r="L344" s="353"/>
      <c r="M344" s="84" t="s">
        <v>28</v>
      </c>
      <c r="N344" s="83"/>
      <c r="O344" s="85">
        <f t="shared" si="25"/>
        <v>0</v>
      </c>
      <c r="P344" s="65"/>
    </row>
    <row r="345" spans="1:16" s="66" customFormat="1" ht="20.149999999999999" customHeight="1">
      <c r="A345" s="1027"/>
      <c r="B345" s="1028"/>
      <c r="C345" s="1029"/>
      <c r="D345" s="353"/>
      <c r="E345" s="84" t="s">
        <v>28</v>
      </c>
      <c r="F345" s="83"/>
      <c r="G345" s="85">
        <f t="shared" si="24"/>
        <v>0</v>
      </c>
      <c r="H345" s="60"/>
      <c r="I345" s="1027"/>
      <c r="J345" s="1028"/>
      <c r="K345" s="1029"/>
      <c r="L345" s="353"/>
      <c r="M345" s="84" t="s">
        <v>28</v>
      </c>
      <c r="N345" s="83"/>
      <c r="O345" s="85">
        <f t="shared" si="25"/>
        <v>0</v>
      </c>
      <c r="P345" s="65"/>
    </row>
    <row r="346" spans="1:16" s="66" customFormat="1" ht="20.149999999999999" customHeight="1">
      <c r="A346" s="1027"/>
      <c r="B346" s="1028"/>
      <c r="C346" s="1029"/>
      <c r="D346" s="353"/>
      <c r="E346" s="84" t="s">
        <v>28</v>
      </c>
      <c r="F346" s="83"/>
      <c r="G346" s="85">
        <f t="shared" si="24"/>
        <v>0</v>
      </c>
      <c r="H346" s="60"/>
      <c r="I346" s="1027"/>
      <c r="J346" s="1028"/>
      <c r="K346" s="1029"/>
      <c r="L346" s="353"/>
      <c r="M346" s="84" t="s">
        <v>28</v>
      </c>
      <c r="N346" s="83"/>
      <c r="O346" s="85">
        <f t="shared" si="25"/>
        <v>0</v>
      </c>
      <c r="P346" s="65"/>
    </row>
    <row r="347" spans="1:16" s="66" customFormat="1" ht="20.149999999999999" customHeight="1">
      <c r="A347" s="1027"/>
      <c r="B347" s="1028"/>
      <c r="C347" s="1029"/>
      <c r="D347" s="353"/>
      <c r="E347" s="84" t="s">
        <v>28</v>
      </c>
      <c r="F347" s="83"/>
      <c r="G347" s="85">
        <f t="shared" si="24"/>
        <v>0</v>
      </c>
      <c r="H347" s="60"/>
      <c r="I347" s="1027"/>
      <c r="J347" s="1028"/>
      <c r="K347" s="1029"/>
      <c r="L347" s="353"/>
      <c r="M347" s="84" t="s">
        <v>28</v>
      </c>
      <c r="N347" s="83"/>
      <c r="O347" s="85">
        <f t="shared" si="25"/>
        <v>0</v>
      </c>
      <c r="P347" s="65"/>
    </row>
    <row r="348" spans="1:16" s="66" customFormat="1" ht="20.149999999999999" customHeight="1">
      <c r="A348" s="1027"/>
      <c r="B348" s="1028"/>
      <c r="C348" s="1029"/>
      <c r="D348" s="353"/>
      <c r="E348" s="84" t="s">
        <v>28</v>
      </c>
      <c r="F348" s="83"/>
      <c r="G348" s="85">
        <f t="shared" si="24"/>
        <v>0</v>
      </c>
      <c r="H348" s="60"/>
      <c r="I348" s="1027"/>
      <c r="J348" s="1028"/>
      <c r="K348" s="1029"/>
      <c r="L348" s="353"/>
      <c r="M348" s="84" t="s">
        <v>28</v>
      </c>
      <c r="N348" s="83"/>
      <c r="O348" s="85">
        <f t="shared" si="25"/>
        <v>0</v>
      </c>
      <c r="P348" s="65"/>
    </row>
    <row r="349" spans="1:16" s="66" customFormat="1" ht="20.149999999999999" customHeight="1">
      <c r="A349" s="1027"/>
      <c r="B349" s="1028"/>
      <c r="C349" s="1029"/>
      <c r="D349" s="353"/>
      <c r="E349" s="84" t="s">
        <v>28</v>
      </c>
      <c r="F349" s="83"/>
      <c r="G349" s="85">
        <f t="shared" si="24"/>
        <v>0</v>
      </c>
      <c r="H349" s="60"/>
      <c r="I349" s="1027"/>
      <c r="J349" s="1028"/>
      <c r="K349" s="1029"/>
      <c r="L349" s="353"/>
      <c r="M349" s="84" t="s">
        <v>28</v>
      </c>
      <c r="N349" s="83"/>
      <c r="O349" s="85">
        <f t="shared" si="25"/>
        <v>0</v>
      </c>
      <c r="P349" s="65"/>
    </row>
    <row r="350" spans="1:16" s="66" customFormat="1" ht="20.149999999999999" customHeight="1">
      <c r="A350" s="1027"/>
      <c r="B350" s="1028"/>
      <c r="C350" s="1029"/>
      <c r="D350" s="353"/>
      <c r="E350" s="84" t="s">
        <v>28</v>
      </c>
      <c r="F350" s="83"/>
      <c r="G350" s="85">
        <f t="shared" si="24"/>
        <v>0</v>
      </c>
      <c r="H350" s="60"/>
      <c r="I350" s="1027"/>
      <c r="J350" s="1028"/>
      <c r="K350" s="1029"/>
      <c r="L350" s="353"/>
      <c r="M350" s="84" t="s">
        <v>28</v>
      </c>
      <c r="N350" s="83"/>
      <c r="O350" s="85">
        <f t="shared" si="25"/>
        <v>0</v>
      </c>
      <c r="P350" s="65"/>
    </row>
    <row r="351" spans="1:16" s="66" customFormat="1" ht="20.149999999999999" customHeight="1">
      <c r="A351" s="1027"/>
      <c r="B351" s="1028"/>
      <c r="C351" s="1029"/>
      <c r="D351" s="353"/>
      <c r="E351" s="84" t="s">
        <v>28</v>
      </c>
      <c r="F351" s="83"/>
      <c r="G351" s="85">
        <f t="shared" si="24"/>
        <v>0</v>
      </c>
      <c r="H351" s="60"/>
      <c r="I351" s="1027"/>
      <c r="J351" s="1028"/>
      <c r="K351" s="1029"/>
      <c r="L351" s="353"/>
      <c r="M351" s="84" t="s">
        <v>28</v>
      </c>
      <c r="N351" s="83"/>
      <c r="O351" s="85">
        <f t="shared" si="25"/>
        <v>0</v>
      </c>
      <c r="P351" s="65"/>
    </row>
    <row r="352" spans="1:16" s="66" customFormat="1" ht="20" customHeight="1">
      <c r="A352" s="1076" t="s">
        <v>579</v>
      </c>
      <c r="B352" s="1077"/>
      <c r="C352" s="1078"/>
      <c r="D352" s="511" t="s">
        <v>532</v>
      </c>
      <c r="E352" s="1082" t="s">
        <v>533</v>
      </c>
      <c r="F352" s="1083"/>
      <c r="G352" s="497" t="s">
        <v>534</v>
      </c>
      <c r="H352" s="71"/>
      <c r="I352" s="1076" t="s">
        <v>579</v>
      </c>
      <c r="J352" s="1077"/>
      <c r="K352" s="1078"/>
      <c r="L352" s="496" t="s">
        <v>532</v>
      </c>
      <c r="M352" s="1082" t="s">
        <v>533</v>
      </c>
      <c r="N352" s="1083"/>
      <c r="O352" s="498" t="s">
        <v>534</v>
      </c>
      <c r="P352" s="65"/>
    </row>
    <row r="353" spans="1:19" s="514" customFormat="1" ht="20.149999999999999" customHeight="1">
      <c r="A353" s="1079"/>
      <c r="B353" s="1080"/>
      <c r="C353" s="1081"/>
      <c r="D353" s="515"/>
      <c r="E353" s="1113"/>
      <c r="F353" s="1114"/>
      <c r="G353" s="516"/>
      <c r="H353" s="63"/>
      <c r="I353" s="1079"/>
      <c r="J353" s="1080"/>
      <c r="K353" s="1081"/>
      <c r="L353" s="515"/>
      <c r="M353" s="1113"/>
      <c r="N353" s="1114"/>
      <c r="O353" s="516"/>
      <c r="P353" s="118"/>
      <c r="R353" s="517"/>
      <c r="S353" s="518"/>
    </row>
    <row r="354" spans="1:19" s="66" customFormat="1" ht="20.149999999999999" customHeight="1">
      <c r="A354" s="1023" t="s">
        <v>129</v>
      </c>
      <c r="B354" s="1050"/>
      <c r="C354" s="1050"/>
      <c r="D354" s="1065"/>
      <c r="E354" s="1066"/>
      <c r="F354" s="86"/>
      <c r="G354" s="87">
        <v>0</v>
      </c>
      <c r="H354" s="71"/>
      <c r="I354" s="1023" t="s">
        <v>129</v>
      </c>
      <c r="J354" s="1050"/>
      <c r="K354" s="1050"/>
      <c r="L354" s="558"/>
      <c r="M354" s="559"/>
      <c r="N354" s="86"/>
      <c r="O354" s="87">
        <v>0</v>
      </c>
      <c r="P354" s="65"/>
    </row>
    <row r="355" spans="1:19" s="66" customFormat="1" ht="20.149999999999999" customHeight="1">
      <c r="A355" s="1038" t="s">
        <v>122</v>
      </c>
      <c r="B355" s="1039"/>
      <c r="C355" s="1039"/>
      <c r="D355" s="1039"/>
      <c r="E355" s="1039"/>
      <c r="F355" s="1040"/>
      <c r="G355" s="88">
        <f>SUM(G342:G351)</f>
        <v>0</v>
      </c>
      <c r="H355" s="60"/>
      <c r="I355" s="1038" t="s">
        <v>122</v>
      </c>
      <c r="J355" s="1039"/>
      <c r="K355" s="1039"/>
      <c r="L355" s="1039"/>
      <c r="M355" s="1039"/>
      <c r="N355" s="1040"/>
      <c r="O355" s="88">
        <f>SUM(O342:O351)</f>
        <v>0</v>
      </c>
      <c r="P355" s="65"/>
    </row>
    <row r="356" spans="1:19" s="66" customFormat="1" ht="20.149999999999999" customHeight="1">
      <c r="A356" s="1073" t="s">
        <v>219</v>
      </c>
      <c r="B356" s="1065"/>
      <c r="C356" s="1065"/>
      <c r="D356" s="1065"/>
      <c r="E356" s="1065"/>
      <c r="F356" s="1066"/>
      <c r="G356" s="89"/>
      <c r="H356" s="71"/>
      <c r="I356" s="1073" t="s">
        <v>219</v>
      </c>
      <c r="J356" s="1065"/>
      <c r="K356" s="1065"/>
      <c r="L356" s="1065"/>
      <c r="M356" s="1065"/>
      <c r="N356" s="1066"/>
      <c r="O356" s="89"/>
      <c r="P356" s="65"/>
    </row>
    <row r="357" spans="1:19" s="66" customFormat="1" ht="20.149999999999999" customHeight="1">
      <c r="A357" s="1038" t="s">
        <v>123</v>
      </c>
      <c r="B357" s="1039"/>
      <c r="C357" s="1039"/>
      <c r="D357" s="1039"/>
      <c r="E357" s="1039"/>
      <c r="F357" s="1040"/>
      <c r="G357" s="88">
        <f>G355+G356</f>
        <v>0</v>
      </c>
      <c r="H357" s="60"/>
      <c r="I357" s="1038" t="s">
        <v>123</v>
      </c>
      <c r="J357" s="1039"/>
      <c r="K357" s="1039"/>
      <c r="L357" s="1039"/>
      <c r="M357" s="1039"/>
      <c r="N357" s="1040"/>
      <c r="O357" s="88">
        <f>O355+O356</f>
        <v>0</v>
      </c>
      <c r="P357" s="65"/>
    </row>
    <row r="358" spans="1:19" s="66" customFormat="1" ht="20.149999999999999" customHeight="1">
      <c r="A358" s="90"/>
      <c r="B358" s="90"/>
      <c r="C358" s="90"/>
      <c r="D358" s="354"/>
      <c r="E358" s="90"/>
      <c r="F358" s="90"/>
      <c r="G358" s="118">
        <v>27</v>
      </c>
      <c r="H358" s="90"/>
      <c r="I358" s="90"/>
      <c r="J358" s="90"/>
      <c r="K358" s="90"/>
      <c r="L358" s="354"/>
      <c r="M358" s="90"/>
      <c r="N358" s="90"/>
      <c r="O358" s="118">
        <v>28</v>
      </c>
      <c r="P358" s="65"/>
    </row>
    <row r="359" spans="1:19" s="66" customFormat="1" ht="20.149999999999999" customHeight="1">
      <c r="A359" s="1032" t="s">
        <v>119</v>
      </c>
      <c r="B359" s="1033"/>
      <c r="C359" s="1096"/>
      <c r="D359" s="1097"/>
      <c r="E359" s="1097"/>
      <c r="F359" s="1097"/>
      <c r="G359" s="1098"/>
      <c r="H359" s="60"/>
      <c r="I359" s="1032" t="s">
        <v>119</v>
      </c>
      <c r="J359" s="1033"/>
      <c r="K359" s="1096"/>
      <c r="L359" s="1097"/>
      <c r="M359" s="1097"/>
      <c r="N359" s="1097"/>
      <c r="O359" s="1098"/>
      <c r="P359" s="65"/>
    </row>
    <row r="360" spans="1:19" s="66" customFormat="1" ht="20.149999999999999" customHeight="1">
      <c r="A360" s="1025" t="s">
        <v>27</v>
      </c>
      <c r="B360" s="1026"/>
      <c r="C360" s="1086"/>
      <c r="D360" s="1087"/>
      <c r="E360" s="1087"/>
      <c r="F360" s="1087"/>
      <c r="G360" s="1088"/>
      <c r="H360" s="60"/>
      <c r="I360" s="1025" t="s">
        <v>27</v>
      </c>
      <c r="J360" s="1026"/>
      <c r="K360" s="1086"/>
      <c r="L360" s="1087"/>
      <c r="M360" s="1087"/>
      <c r="N360" s="1087"/>
      <c r="O360" s="1088"/>
      <c r="P360" s="65"/>
    </row>
    <row r="361" spans="1:19" s="66" customFormat="1" ht="20.149999999999999" customHeight="1">
      <c r="A361" s="1023" t="s">
        <v>124</v>
      </c>
      <c r="B361" s="1024"/>
      <c r="C361" s="1074"/>
      <c r="D361" s="1075"/>
      <c r="E361" s="1062"/>
      <c r="F361" s="1063"/>
      <c r="G361" s="1064"/>
      <c r="H361" s="60"/>
      <c r="I361" s="1023" t="s">
        <v>124</v>
      </c>
      <c r="J361" s="1024"/>
      <c r="K361" s="1074"/>
      <c r="L361" s="1075"/>
      <c r="M361" s="1062"/>
      <c r="N361" s="1063"/>
      <c r="O361" s="1064"/>
      <c r="P361" s="65"/>
    </row>
    <row r="362" spans="1:19" s="66" customFormat="1" ht="20.149999999999999" customHeight="1">
      <c r="A362" s="1038" t="s">
        <v>484</v>
      </c>
      <c r="B362" s="1040"/>
      <c r="C362" s="1030"/>
      <c r="D362" s="1031"/>
      <c r="E362" s="1020"/>
      <c r="F362" s="1021" t="s">
        <v>160</v>
      </c>
      <c r="G362" s="1022"/>
      <c r="H362" s="90"/>
      <c r="I362" s="1038" t="s">
        <v>484</v>
      </c>
      <c r="J362" s="1040"/>
      <c r="K362" s="1030"/>
      <c r="L362" s="1031"/>
      <c r="M362" s="1020"/>
      <c r="N362" s="1021" t="s">
        <v>160</v>
      </c>
      <c r="O362" s="1022"/>
      <c r="P362" s="65"/>
    </row>
    <row r="363" spans="1:19" s="66" customFormat="1" ht="20.149999999999999" customHeight="1">
      <c r="A363" s="1032" t="s">
        <v>136</v>
      </c>
      <c r="B363" s="1033"/>
      <c r="C363" s="1035">
        <f>C361-C362</f>
        <v>0</v>
      </c>
      <c r="D363" s="1060"/>
      <c r="E363" s="1036" t="s">
        <v>137</v>
      </c>
      <c r="F363" s="1037"/>
      <c r="G363" s="72" t="str">
        <f>IF(C363*C364=0,"",C363*C364)</f>
        <v/>
      </c>
      <c r="H363" s="60"/>
      <c r="I363" s="1032" t="s">
        <v>136</v>
      </c>
      <c r="J363" s="1033"/>
      <c r="K363" s="1035">
        <f>K361-K362</f>
        <v>0</v>
      </c>
      <c r="L363" s="1060"/>
      <c r="M363" s="1036" t="s">
        <v>137</v>
      </c>
      <c r="N363" s="1037"/>
      <c r="O363" s="72" t="str">
        <f>IF(K363*K364=0,"",K363*K364)</f>
        <v/>
      </c>
      <c r="P363" s="65"/>
    </row>
    <row r="364" spans="1:19" s="66" customFormat="1" ht="20.149999999999999" customHeight="1">
      <c r="A364" s="1023" t="s">
        <v>120</v>
      </c>
      <c r="B364" s="1024"/>
      <c r="C364" s="1071"/>
      <c r="D364" s="1072"/>
      <c r="E364" s="73"/>
      <c r="F364" s="74"/>
      <c r="G364" s="75"/>
      <c r="H364" s="60"/>
      <c r="I364" s="1023" t="s">
        <v>120</v>
      </c>
      <c r="J364" s="1024"/>
      <c r="K364" s="1071"/>
      <c r="L364" s="1072"/>
      <c r="M364" s="73"/>
      <c r="N364" s="74"/>
      <c r="O364" s="75"/>
      <c r="P364" s="65"/>
    </row>
    <row r="365" spans="1:19" s="66" customFormat="1" ht="20.149999999999999" customHeight="1">
      <c r="A365" s="1038" t="s">
        <v>125</v>
      </c>
      <c r="B365" s="1040"/>
      <c r="C365" s="1094" t="str">
        <f>IF(G363="","",SUM(F369:F378))</f>
        <v/>
      </c>
      <c r="D365" s="1095"/>
      <c r="E365" s="1056" t="s">
        <v>127</v>
      </c>
      <c r="F365" s="1057"/>
      <c r="G365" s="76" t="str">
        <f>IF(G363="","",C365/G363)</f>
        <v/>
      </c>
      <c r="H365" s="60"/>
      <c r="I365" s="1038" t="s">
        <v>125</v>
      </c>
      <c r="J365" s="1040"/>
      <c r="K365" s="1094" t="str">
        <f>IF(O363="","",SUM(N369:N378))</f>
        <v/>
      </c>
      <c r="L365" s="1095"/>
      <c r="M365" s="1056" t="s">
        <v>127</v>
      </c>
      <c r="N365" s="1057"/>
      <c r="O365" s="76" t="str">
        <f>IF(O363="","",K365/O363)</f>
        <v/>
      </c>
      <c r="P365" s="65"/>
    </row>
    <row r="366" spans="1:19" s="66" customFormat="1" ht="20.149999999999999" customHeight="1">
      <c r="A366" s="1038" t="s">
        <v>126</v>
      </c>
      <c r="B366" s="1040"/>
      <c r="C366" s="1094" t="str">
        <f>IF(G363="","",SUM(F369:F381))</f>
        <v/>
      </c>
      <c r="D366" s="1095"/>
      <c r="E366" s="1054" t="s">
        <v>128</v>
      </c>
      <c r="F366" s="1055"/>
      <c r="G366" s="77" t="str">
        <f>IF(G363="","",C366/G363)</f>
        <v/>
      </c>
      <c r="H366" s="60"/>
      <c r="I366" s="1038" t="s">
        <v>126</v>
      </c>
      <c r="J366" s="1040"/>
      <c r="K366" s="1094" t="str">
        <f>IF(O363="","",SUM(N369:N381))</f>
        <v/>
      </c>
      <c r="L366" s="1095"/>
      <c r="M366" s="1054" t="s">
        <v>128</v>
      </c>
      <c r="N366" s="1055"/>
      <c r="O366" s="77" t="str">
        <f>IF(O363="","",K366/O363)</f>
        <v/>
      </c>
      <c r="P366" s="65"/>
    </row>
    <row r="367" spans="1:19" s="66" customFormat="1" ht="20.149999999999999" customHeight="1">
      <c r="A367" s="1038" t="s">
        <v>215</v>
      </c>
      <c r="B367" s="1039"/>
      <c r="C367" s="1039"/>
      <c r="D367" s="1039"/>
      <c r="E367" s="1039"/>
      <c r="F367" s="1039"/>
      <c r="G367" s="1093"/>
      <c r="H367" s="60"/>
      <c r="I367" s="1038" t="s">
        <v>215</v>
      </c>
      <c r="J367" s="1039"/>
      <c r="K367" s="1039"/>
      <c r="L367" s="1039"/>
      <c r="M367" s="1039"/>
      <c r="N367" s="1039"/>
      <c r="O367" s="1093"/>
      <c r="P367" s="65"/>
    </row>
    <row r="368" spans="1:19" s="66" customFormat="1" ht="20.149999999999999" customHeight="1">
      <c r="A368" s="1038" t="s">
        <v>39</v>
      </c>
      <c r="B368" s="1039"/>
      <c r="C368" s="1040"/>
      <c r="D368" s="351" t="s">
        <v>366</v>
      </c>
      <c r="E368" s="78" t="s">
        <v>28</v>
      </c>
      <c r="F368" s="78" t="s">
        <v>29</v>
      </c>
      <c r="G368" s="79" t="s">
        <v>30</v>
      </c>
      <c r="H368" s="60"/>
      <c r="I368" s="1038" t="s">
        <v>39</v>
      </c>
      <c r="J368" s="1039"/>
      <c r="K368" s="1040"/>
      <c r="L368" s="351" t="s">
        <v>366</v>
      </c>
      <c r="M368" s="78" t="s">
        <v>28</v>
      </c>
      <c r="N368" s="78" t="s">
        <v>29</v>
      </c>
      <c r="O368" s="79" t="s">
        <v>30</v>
      </c>
      <c r="P368" s="65"/>
    </row>
    <row r="369" spans="1:19" s="66" customFormat="1" ht="20.149999999999999" customHeight="1">
      <c r="A369" s="1044"/>
      <c r="B369" s="1045"/>
      <c r="C369" s="1046"/>
      <c r="D369" s="352"/>
      <c r="E369" s="80" t="s">
        <v>28</v>
      </c>
      <c r="F369" s="81"/>
      <c r="G369" s="82">
        <f>D369*F369</f>
        <v>0</v>
      </c>
      <c r="H369" s="60"/>
      <c r="I369" s="1044"/>
      <c r="J369" s="1045"/>
      <c r="K369" s="1046"/>
      <c r="L369" s="352"/>
      <c r="M369" s="80" t="s">
        <v>28</v>
      </c>
      <c r="N369" s="81"/>
      <c r="O369" s="82">
        <f>L369*N369</f>
        <v>0</v>
      </c>
      <c r="P369" s="65"/>
    </row>
    <row r="370" spans="1:19" s="66" customFormat="1" ht="20.149999999999999" customHeight="1">
      <c r="A370" s="1027"/>
      <c r="B370" s="1028"/>
      <c r="C370" s="1029"/>
      <c r="D370" s="353"/>
      <c r="E370" s="84" t="s">
        <v>28</v>
      </c>
      <c r="F370" s="83"/>
      <c r="G370" s="85">
        <f t="shared" ref="G370:G378" si="26">D370*F370</f>
        <v>0</v>
      </c>
      <c r="H370" s="60"/>
      <c r="I370" s="1027"/>
      <c r="J370" s="1028"/>
      <c r="K370" s="1029"/>
      <c r="L370" s="353"/>
      <c r="M370" s="84" t="s">
        <v>28</v>
      </c>
      <c r="N370" s="83"/>
      <c r="O370" s="85">
        <f t="shared" ref="O370:O378" si="27">L370*N370</f>
        <v>0</v>
      </c>
      <c r="P370" s="65"/>
    </row>
    <row r="371" spans="1:19" s="66" customFormat="1" ht="20.149999999999999" customHeight="1">
      <c r="A371" s="1027"/>
      <c r="B371" s="1028"/>
      <c r="C371" s="1029"/>
      <c r="D371" s="353"/>
      <c r="E371" s="84" t="s">
        <v>28</v>
      </c>
      <c r="F371" s="83"/>
      <c r="G371" s="85">
        <f t="shared" si="26"/>
        <v>0</v>
      </c>
      <c r="H371" s="60"/>
      <c r="I371" s="1027"/>
      <c r="J371" s="1028"/>
      <c r="K371" s="1029"/>
      <c r="L371" s="353"/>
      <c r="M371" s="84" t="s">
        <v>28</v>
      </c>
      <c r="N371" s="83"/>
      <c r="O371" s="85">
        <f t="shared" si="27"/>
        <v>0</v>
      </c>
      <c r="P371" s="65"/>
    </row>
    <row r="372" spans="1:19" s="66" customFormat="1" ht="20.149999999999999" customHeight="1">
      <c r="A372" s="1027"/>
      <c r="B372" s="1028"/>
      <c r="C372" s="1029"/>
      <c r="D372" s="353"/>
      <c r="E372" s="84" t="s">
        <v>28</v>
      </c>
      <c r="F372" s="83"/>
      <c r="G372" s="85">
        <f t="shared" si="26"/>
        <v>0</v>
      </c>
      <c r="H372" s="60"/>
      <c r="I372" s="1027"/>
      <c r="J372" s="1028"/>
      <c r="K372" s="1029"/>
      <c r="L372" s="353"/>
      <c r="M372" s="84" t="s">
        <v>28</v>
      </c>
      <c r="N372" s="83"/>
      <c r="O372" s="85">
        <f t="shared" si="27"/>
        <v>0</v>
      </c>
      <c r="P372" s="65"/>
    </row>
    <row r="373" spans="1:19" s="66" customFormat="1" ht="20.149999999999999" customHeight="1">
      <c r="A373" s="1027"/>
      <c r="B373" s="1028"/>
      <c r="C373" s="1029"/>
      <c r="D373" s="353"/>
      <c r="E373" s="84" t="s">
        <v>28</v>
      </c>
      <c r="F373" s="83"/>
      <c r="G373" s="85">
        <f t="shared" si="26"/>
        <v>0</v>
      </c>
      <c r="H373" s="60"/>
      <c r="I373" s="1027"/>
      <c r="J373" s="1028"/>
      <c r="K373" s="1029"/>
      <c r="L373" s="353"/>
      <c r="M373" s="84" t="s">
        <v>28</v>
      </c>
      <c r="N373" s="83"/>
      <c r="O373" s="85">
        <f t="shared" si="27"/>
        <v>0</v>
      </c>
      <c r="P373" s="65"/>
    </row>
    <row r="374" spans="1:19" s="66" customFormat="1" ht="20.149999999999999" customHeight="1">
      <c r="A374" s="1027"/>
      <c r="B374" s="1028"/>
      <c r="C374" s="1029"/>
      <c r="D374" s="353"/>
      <c r="E374" s="84" t="s">
        <v>28</v>
      </c>
      <c r="F374" s="83"/>
      <c r="G374" s="85">
        <f t="shared" si="26"/>
        <v>0</v>
      </c>
      <c r="H374" s="60"/>
      <c r="I374" s="1027"/>
      <c r="J374" s="1028"/>
      <c r="K374" s="1029"/>
      <c r="L374" s="353"/>
      <c r="M374" s="84" t="s">
        <v>28</v>
      </c>
      <c r="N374" s="83"/>
      <c r="O374" s="85">
        <f t="shared" si="27"/>
        <v>0</v>
      </c>
      <c r="P374" s="65"/>
    </row>
    <row r="375" spans="1:19" s="66" customFormat="1" ht="20.149999999999999" customHeight="1">
      <c r="A375" s="1027"/>
      <c r="B375" s="1028"/>
      <c r="C375" s="1029"/>
      <c r="D375" s="353"/>
      <c r="E375" s="84" t="s">
        <v>28</v>
      </c>
      <c r="F375" s="83"/>
      <c r="G375" s="85">
        <f t="shared" si="26"/>
        <v>0</v>
      </c>
      <c r="H375" s="60"/>
      <c r="I375" s="1027"/>
      <c r="J375" s="1028"/>
      <c r="K375" s="1029"/>
      <c r="L375" s="353"/>
      <c r="M375" s="84" t="s">
        <v>28</v>
      </c>
      <c r="N375" s="83"/>
      <c r="O375" s="85">
        <f t="shared" si="27"/>
        <v>0</v>
      </c>
      <c r="P375" s="65"/>
    </row>
    <row r="376" spans="1:19" s="66" customFormat="1" ht="20.149999999999999" customHeight="1">
      <c r="A376" s="1027"/>
      <c r="B376" s="1028"/>
      <c r="C376" s="1029"/>
      <c r="D376" s="353"/>
      <c r="E376" s="84" t="s">
        <v>28</v>
      </c>
      <c r="F376" s="83"/>
      <c r="G376" s="85">
        <f t="shared" si="26"/>
        <v>0</v>
      </c>
      <c r="H376" s="60"/>
      <c r="I376" s="1027"/>
      <c r="J376" s="1028"/>
      <c r="K376" s="1029"/>
      <c r="L376" s="353"/>
      <c r="M376" s="84" t="s">
        <v>28</v>
      </c>
      <c r="N376" s="83"/>
      <c r="O376" s="85">
        <f t="shared" si="27"/>
        <v>0</v>
      </c>
      <c r="P376" s="65"/>
    </row>
    <row r="377" spans="1:19" s="66" customFormat="1" ht="20.149999999999999" customHeight="1">
      <c r="A377" s="1027"/>
      <c r="B377" s="1028"/>
      <c r="C377" s="1029"/>
      <c r="D377" s="353"/>
      <c r="E377" s="84" t="s">
        <v>28</v>
      </c>
      <c r="F377" s="83"/>
      <c r="G377" s="85">
        <f t="shared" si="26"/>
        <v>0</v>
      </c>
      <c r="H377" s="60"/>
      <c r="I377" s="1027"/>
      <c r="J377" s="1028"/>
      <c r="K377" s="1029"/>
      <c r="L377" s="353"/>
      <c r="M377" s="84" t="s">
        <v>28</v>
      </c>
      <c r="N377" s="83"/>
      <c r="O377" s="85">
        <f t="shared" si="27"/>
        <v>0</v>
      </c>
      <c r="P377" s="65"/>
    </row>
    <row r="378" spans="1:19" s="66" customFormat="1" ht="20.149999999999999" customHeight="1">
      <c r="A378" s="1027"/>
      <c r="B378" s="1028"/>
      <c r="C378" s="1029"/>
      <c r="D378" s="353"/>
      <c r="E378" s="84" t="s">
        <v>28</v>
      </c>
      <c r="F378" s="83"/>
      <c r="G378" s="85">
        <f t="shared" si="26"/>
        <v>0</v>
      </c>
      <c r="H378" s="60"/>
      <c r="I378" s="1027"/>
      <c r="J378" s="1028"/>
      <c r="K378" s="1029"/>
      <c r="L378" s="353"/>
      <c r="M378" s="84" t="s">
        <v>28</v>
      </c>
      <c r="N378" s="83"/>
      <c r="O378" s="85">
        <f t="shared" si="27"/>
        <v>0</v>
      </c>
      <c r="P378" s="65"/>
    </row>
    <row r="379" spans="1:19" s="66" customFormat="1" ht="20" customHeight="1">
      <c r="A379" s="1076" t="s">
        <v>579</v>
      </c>
      <c r="B379" s="1077"/>
      <c r="C379" s="1078"/>
      <c r="D379" s="511" t="s">
        <v>532</v>
      </c>
      <c r="E379" s="1082" t="s">
        <v>533</v>
      </c>
      <c r="F379" s="1083"/>
      <c r="G379" s="497" t="s">
        <v>534</v>
      </c>
      <c r="H379" s="71"/>
      <c r="I379" s="1076" t="s">
        <v>579</v>
      </c>
      <c r="J379" s="1077"/>
      <c r="K379" s="1078"/>
      <c r="L379" s="496" t="s">
        <v>532</v>
      </c>
      <c r="M379" s="1082" t="s">
        <v>533</v>
      </c>
      <c r="N379" s="1083"/>
      <c r="O379" s="498" t="s">
        <v>534</v>
      </c>
      <c r="P379" s="65"/>
    </row>
    <row r="380" spans="1:19" s="514" customFormat="1" ht="20.149999999999999" customHeight="1">
      <c r="A380" s="1079"/>
      <c r="B380" s="1080"/>
      <c r="C380" s="1081"/>
      <c r="D380" s="515"/>
      <c r="E380" s="1113"/>
      <c r="F380" s="1114"/>
      <c r="G380" s="516"/>
      <c r="H380" s="63"/>
      <c r="I380" s="1079"/>
      <c r="J380" s="1080"/>
      <c r="K380" s="1081"/>
      <c r="L380" s="515"/>
      <c r="M380" s="1113"/>
      <c r="N380" s="1114"/>
      <c r="O380" s="516"/>
      <c r="P380" s="118"/>
      <c r="R380" s="517"/>
      <c r="S380" s="518"/>
    </row>
    <row r="381" spans="1:19" s="66" customFormat="1" ht="20.149999999999999" customHeight="1">
      <c r="A381" s="1023" t="s">
        <v>129</v>
      </c>
      <c r="B381" s="1050"/>
      <c r="C381" s="1050"/>
      <c r="D381" s="1065"/>
      <c r="E381" s="1066"/>
      <c r="F381" s="86"/>
      <c r="G381" s="87">
        <v>0</v>
      </c>
      <c r="H381" s="71"/>
      <c r="I381" s="1023" t="s">
        <v>129</v>
      </c>
      <c r="J381" s="1050"/>
      <c r="K381" s="1050"/>
      <c r="L381" s="558"/>
      <c r="M381" s="559"/>
      <c r="N381" s="86"/>
      <c r="O381" s="87">
        <v>0</v>
      </c>
      <c r="P381" s="65"/>
    </row>
    <row r="382" spans="1:19" s="66" customFormat="1" ht="20.149999999999999" customHeight="1">
      <c r="A382" s="1038" t="s">
        <v>122</v>
      </c>
      <c r="B382" s="1039"/>
      <c r="C382" s="1039"/>
      <c r="D382" s="1039"/>
      <c r="E382" s="1039"/>
      <c r="F382" s="1040"/>
      <c r="G382" s="88">
        <f>SUM(G369:G378)</f>
        <v>0</v>
      </c>
      <c r="H382" s="60"/>
      <c r="I382" s="1038" t="s">
        <v>122</v>
      </c>
      <c r="J382" s="1039"/>
      <c r="K382" s="1039"/>
      <c r="L382" s="1039"/>
      <c r="M382" s="1039"/>
      <c r="N382" s="1040"/>
      <c r="O382" s="88">
        <f>SUM(O369:O378)</f>
        <v>0</v>
      </c>
      <c r="P382" s="65"/>
    </row>
    <row r="383" spans="1:19" s="66" customFormat="1" ht="20.149999999999999" customHeight="1">
      <c r="A383" s="1073" t="s">
        <v>219</v>
      </c>
      <c r="B383" s="1065"/>
      <c r="C383" s="1065"/>
      <c r="D383" s="1065"/>
      <c r="E383" s="1065"/>
      <c r="F383" s="1066"/>
      <c r="G383" s="89"/>
      <c r="H383" s="71"/>
      <c r="I383" s="1073" t="s">
        <v>219</v>
      </c>
      <c r="J383" s="1065"/>
      <c r="K383" s="1065"/>
      <c r="L383" s="1065"/>
      <c r="M383" s="1065"/>
      <c r="N383" s="1066"/>
      <c r="O383" s="89"/>
      <c r="P383" s="65"/>
    </row>
    <row r="384" spans="1:19" s="66" customFormat="1" ht="20.149999999999999" customHeight="1">
      <c r="A384" s="1038" t="s">
        <v>123</v>
      </c>
      <c r="B384" s="1039"/>
      <c r="C384" s="1039"/>
      <c r="D384" s="1039"/>
      <c r="E384" s="1039"/>
      <c r="F384" s="1040"/>
      <c r="G384" s="88">
        <f>G382+G383</f>
        <v>0</v>
      </c>
      <c r="H384" s="60"/>
      <c r="I384" s="1038" t="s">
        <v>123</v>
      </c>
      <c r="J384" s="1039"/>
      <c r="K384" s="1039"/>
      <c r="L384" s="1039"/>
      <c r="M384" s="1039"/>
      <c r="N384" s="1040"/>
      <c r="O384" s="88">
        <f>O382+O383</f>
        <v>0</v>
      </c>
      <c r="P384" s="65"/>
    </row>
    <row r="385" spans="1:16" s="66" customFormat="1" ht="20.149999999999999" customHeight="1">
      <c r="A385" s="90"/>
      <c r="B385" s="90"/>
      <c r="C385" s="90"/>
      <c r="D385" s="354"/>
      <c r="E385" s="90"/>
      <c r="F385" s="90"/>
      <c r="G385" s="118">
        <v>29</v>
      </c>
      <c r="H385" s="90"/>
      <c r="I385" s="90"/>
      <c r="J385" s="90"/>
      <c r="K385" s="90"/>
      <c r="L385" s="354"/>
      <c r="M385" s="90"/>
      <c r="N385" s="90"/>
      <c r="O385" s="118">
        <v>30</v>
      </c>
      <c r="P385" s="65"/>
    </row>
    <row r="386" spans="1:16" s="66" customFormat="1" ht="20.149999999999999" customHeight="1">
      <c r="A386" s="1032" t="s">
        <v>119</v>
      </c>
      <c r="B386" s="1033"/>
      <c r="C386" s="1096"/>
      <c r="D386" s="1097"/>
      <c r="E386" s="1097"/>
      <c r="F386" s="1097"/>
      <c r="G386" s="1098"/>
      <c r="H386" s="60"/>
      <c r="I386" s="1032" t="s">
        <v>119</v>
      </c>
      <c r="J386" s="1033"/>
      <c r="K386" s="1096"/>
      <c r="L386" s="1097"/>
      <c r="M386" s="1097"/>
      <c r="N386" s="1097"/>
      <c r="O386" s="1098"/>
      <c r="P386" s="65"/>
    </row>
    <row r="387" spans="1:16" s="66" customFormat="1" ht="20.149999999999999" customHeight="1">
      <c r="A387" s="1025" t="s">
        <v>27</v>
      </c>
      <c r="B387" s="1026"/>
      <c r="C387" s="1086"/>
      <c r="D387" s="1087"/>
      <c r="E387" s="1087"/>
      <c r="F387" s="1087"/>
      <c r="G387" s="1088"/>
      <c r="H387" s="60"/>
      <c r="I387" s="1025" t="s">
        <v>27</v>
      </c>
      <c r="J387" s="1026"/>
      <c r="K387" s="1086"/>
      <c r="L387" s="1087"/>
      <c r="M387" s="1087"/>
      <c r="N387" s="1087"/>
      <c r="O387" s="1088"/>
      <c r="P387" s="65"/>
    </row>
    <row r="388" spans="1:16" s="66" customFormat="1" ht="20.149999999999999" customHeight="1">
      <c r="A388" s="1023" t="s">
        <v>124</v>
      </c>
      <c r="B388" s="1024"/>
      <c r="C388" s="1074"/>
      <c r="D388" s="1075"/>
      <c r="E388" s="1062"/>
      <c r="F388" s="1063"/>
      <c r="G388" s="1064"/>
      <c r="H388" s="60"/>
      <c r="I388" s="1023" t="s">
        <v>124</v>
      </c>
      <c r="J388" s="1024"/>
      <c r="K388" s="1074"/>
      <c r="L388" s="1075"/>
      <c r="M388" s="1062"/>
      <c r="N388" s="1063"/>
      <c r="O388" s="1064"/>
      <c r="P388" s="65"/>
    </row>
    <row r="389" spans="1:16" s="66" customFormat="1" ht="20.149999999999999" customHeight="1">
      <c r="A389" s="1038" t="s">
        <v>484</v>
      </c>
      <c r="B389" s="1040"/>
      <c r="C389" s="1030"/>
      <c r="D389" s="1031"/>
      <c r="E389" s="1020"/>
      <c r="F389" s="1021" t="s">
        <v>160</v>
      </c>
      <c r="G389" s="1022"/>
      <c r="H389" s="90"/>
      <c r="I389" s="1038" t="s">
        <v>484</v>
      </c>
      <c r="J389" s="1040"/>
      <c r="K389" s="1030"/>
      <c r="L389" s="1031"/>
      <c r="M389" s="1020"/>
      <c r="N389" s="1021" t="s">
        <v>160</v>
      </c>
      <c r="O389" s="1022"/>
      <c r="P389" s="65"/>
    </row>
    <row r="390" spans="1:16" s="66" customFormat="1" ht="20.149999999999999" customHeight="1">
      <c r="A390" s="1032" t="s">
        <v>136</v>
      </c>
      <c r="B390" s="1033"/>
      <c r="C390" s="1035">
        <f>C388-C389</f>
        <v>0</v>
      </c>
      <c r="D390" s="1060"/>
      <c r="E390" s="1036" t="s">
        <v>137</v>
      </c>
      <c r="F390" s="1037"/>
      <c r="G390" s="72" t="str">
        <f>IF(C390*C391=0,"",C390*C391)</f>
        <v/>
      </c>
      <c r="H390" s="60"/>
      <c r="I390" s="1032" t="s">
        <v>136</v>
      </c>
      <c r="J390" s="1033"/>
      <c r="K390" s="1035">
        <f>K388-K389</f>
        <v>0</v>
      </c>
      <c r="L390" s="1060"/>
      <c r="M390" s="1036" t="s">
        <v>137</v>
      </c>
      <c r="N390" s="1037"/>
      <c r="O390" s="72" t="str">
        <f>IF(K390*K391=0,"",K390*K391)</f>
        <v/>
      </c>
      <c r="P390" s="65"/>
    </row>
    <row r="391" spans="1:16" s="66" customFormat="1" ht="20.149999999999999" customHeight="1">
      <c r="A391" s="1023" t="s">
        <v>120</v>
      </c>
      <c r="B391" s="1024"/>
      <c r="C391" s="1071"/>
      <c r="D391" s="1072"/>
      <c r="E391" s="73"/>
      <c r="F391" s="74"/>
      <c r="G391" s="75"/>
      <c r="H391" s="60"/>
      <c r="I391" s="1023" t="s">
        <v>120</v>
      </c>
      <c r="J391" s="1024"/>
      <c r="K391" s="1071"/>
      <c r="L391" s="1072"/>
      <c r="M391" s="73"/>
      <c r="N391" s="74"/>
      <c r="O391" s="75"/>
      <c r="P391" s="65"/>
    </row>
    <row r="392" spans="1:16" s="66" customFormat="1" ht="20.149999999999999" customHeight="1">
      <c r="A392" s="1038" t="s">
        <v>125</v>
      </c>
      <c r="B392" s="1040"/>
      <c r="C392" s="1094" t="str">
        <f>IF(G390="","",SUM(F396:F405))</f>
        <v/>
      </c>
      <c r="D392" s="1095"/>
      <c r="E392" s="1056" t="s">
        <v>127</v>
      </c>
      <c r="F392" s="1057"/>
      <c r="G392" s="76" t="str">
        <f>IF(G390="","",C392/G390)</f>
        <v/>
      </c>
      <c r="H392" s="60"/>
      <c r="I392" s="1038" t="s">
        <v>125</v>
      </c>
      <c r="J392" s="1040"/>
      <c r="K392" s="1094" t="str">
        <f>IF(O390="","",SUM(N396:N405))</f>
        <v/>
      </c>
      <c r="L392" s="1095"/>
      <c r="M392" s="1056" t="s">
        <v>127</v>
      </c>
      <c r="N392" s="1057"/>
      <c r="O392" s="76" t="str">
        <f>IF(O390="","",K392/O390)</f>
        <v/>
      </c>
      <c r="P392" s="65"/>
    </row>
    <row r="393" spans="1:16" s="66" customFormat="1" ht="20.149999999999999" customHeight="1">
      <c r="A393" s="1038" t="s">
        <v>126</v>
      </c>
      <c r="B393" s="1040"/>
      <c r="C393" s="1094" t="str">
        <f>IF(G390="","",SUM(F396:F408))</f>
        <v/>
      </c>
      <c r="D393" s="1095"/>
      <c r="E393" s="1054" t="s">
        <v>128</v>
      </c>
      <c r="F393" s="1055"/>
      <c r="G393" s="77" t="str">
        <f>IF(G390="","",C393/G390)</f>
        <v/>
      </c>
      <c r="H393" s="60"/>
      <c r="I393" s="1038" t="s">
        <v>126</v>
      </c>
      <c r="J393" s="1040"/>
      <c r="K393" s="1094" t="str">
        <f>IF(O390="","",SUM(N396:N408))</f>
        <v/>
      </c>
      <c r="L393" s="1095"/>
      <c r="M393" s="1054" t="s">
        <v>128</v>
      </c>
      <c r="N393" s="1055"/>
      <c r="O393" s="77" t="str">
        <f>IF(O390="","",K393/O390)</f>
        <v/>
      </c>
      <c r="P393" s="65"/>
    </row>
    <row r="394" spans="1:16" s="66" customFormat="1" ht="20.149999999999999" customHeight="1">
      <c r="A394" s="1038" t="s">
        <v>215</v>
      </c>
      <c r="B394" s="1039"/>
      <c r="C394" s="1039"/>
      <c r="D394" s="1039"/>
      <c r="E394" s="1039"/>
      <c r="F394" s="1039"/>
      <c r="G394" s="1093"/>
      <c r="H394" s="60"/>
      <c r="I394" s="1038" t="s">
        <v>215</v>
      </c>
      <c r="J394" s="1039"/>
      <c r="K394" s="1039"/>
      <c r="L394" s="1039"/>
      <c r="M394" s="1039"/>
      <c r="N394" s="1039"/>
      <c r="O394" s="1093"/>
      <c r="P394" s="65"/>
    </row>
    <row r="395" spans="1:16" s="66" customFormat="1" ht="20.149999999999999" customHeight="1">
      <c r="A395" s="1038" t="s">
        <v>39</v>
      </c>
      <c r="B395" s="1039"/>
      <c r="C395" s="1040"/>
      <c r="D395" s="351" t="s">
        <v>366</v>
      </c>
      <c r="E395" s="78" t="s">
        <v>28</v>
      </c>
      <c r="F395" s="78" t="s">
        <v>29</v>
      </c>
      <c r="G395" s="79" t="s">
        <v>30</v>
      </c>
      <c r="H395" s="60"/>
      <c r="I395" s="1038" t="s">
        <v>39</v>
      </c>
      <c r="J395" s="1039"/>
      <c r="K395" s="1040"/>
      <c r="L395" s="351" t="s">
        <v>366</v>
      </c>
      <c r="M395" s="78" t="s">
        <v>28</v>
      </c>
      <c r="N395" s="78" t="s">
        <v>29</v>
      </c>
      <c r="O395" s="79" t="s">
        <v>30</v>
      </c>
      <c r="P395" s="65"/>
    </row>
    <row r="396" spans="1:16" s="66" customFormat="1" ht="20.149999999999999" customHeight="1">
      <c r="A396" s="1044"/>
      <c r="B396" s="1045"/>
      <c r="C396" s="1046"/>
      <c r="D396" s="352"/>
      <c r="E396" s="80" t="s">
        <v>28</v>
      </c>
      <c r="F396" s="81"/>
      <c r="G396" s="82">
        <f>D396*F396</f>
        <v>0</v>
      </c>
      <c r="H396" s="60"/>
      <c r="I396" s="1044"/>
      <c r="J396" s="1045"/>
      <c r="K396" s="1046"/>
      <c r="L396" s="352"/>
      <c r="M396" s="80" t="s">
        <v>28</v>
      </c>
      <c r="N396" s="81"/>
      <c r="O396" s="82">
        <f>L396*N396</f>
        <v>0</v>
      </c>
      <c r="P396" s="65"/>
    </row>
    <row r="397" spans="1:16" s="66" customFormat="1" ht="20.149999999999999" customHeight="1">
      <c r="A397" s="1027"/>
      <c r="B397" s="1028"/>
      <c r="C397" s="1029"/>
      <c r="D397" s="353"/>
      <c r="E397" s="84" t="s">
        <v>28</v>
      </c>
      <c r="F397" s="83"/>
      <c r="G397" s="85">
        <f t="shared" ref="G397:G405" si="28">D397*F397</f>
        <v>0</v>
      </c>
      <c r="H397" s="60"/>
      <c r="I397" s="1027"/>
      <c r="J397" s="1028"/>
      <c r="K397" s="1029"/>
      <c r="L397" s="353"/>
      <c r="M397" s="84" t="s">
        <v>28</v>
      </c>
      <c r="N397" s="83"/>
      <c r="O397" s="85">
        <f t="shared" ref="O397:O405" si="29">L397*N397</f>
        <v>0</v>
      </c>
      <c r="P397" s="65"/>
    </row>
    <row r="398" spans="1:16" s="66" customFormat="1" ht="20.149999999999999" customHeight="1">
      <c r="A398" s="1027"/>
      <c r="B398" s="1028"/>
      <c r="C398" s="1029"/>
      <c r="D398" s="353"/>
      <c r="E398" s="84" t="s">
        <v>28</v>
      </c>
      <c r="F398" s="83"/>
      <c r="G398" s="85">
        <f t="shared" si="28"/>
        <v>0</v>
      </c>
      <c r="H398" s="60"/>
      <c r="I398" s="1027"/>
      <c r="J398" s="1028"/>
      <c r="K398" s="1029"/>
      <c r="L398" s="353"/>
      <c r="M398" s="84" t="s">
        <v>28</v>
      </c>
      <c r="N398" s="83"/>
      <c r="O398" s="85">
        <f t="shared" si="29"/>
        <v>0</v>
      </c>
      <c r="P398" s="65"/>
    </row>
    <row r="399" spans="1:16" s="66" customFormat="1" ht="20.149999999999999" customHeight="1">
      <c r="A399" s="1027"/>
      <c r="B399" s="1028"/>
      <c r="C399" s="1029"/>
      <c r="D399" s="353"/>
      <c r="E399" s="84" t="s">
        <v>28</v>
      </c>
      <c r="F399" s="83"/>
      <c r="G399" s="85">
        <f t="shared" si="28"/>
        <v>0</v>
      </c>
      <c r="H399" s="60"/>
      <c r="I399" s="1027"/>
      <c r="J399" s="1028"/>
      <c r="K399" s="1029"/>
      <c r="L399" s="353"/>
      <c r="M399" s="84" t="s">
        <v>28</v>
      </c>
      <c r="N399" s="83"/>
      <c r="O399" s="85">
        <f t="shared" si="29"/>
        <v>0</v>
      </c>
      <c r="P399" s="65"/>
    </row>
    <row r="400" spans="1:16" s="66" customFormat="1" ht="20.149999999999999" customHeight="1">
      <c r="A400" s="1027"/>
      <c r="B400" s="1028"/>
      <c r="C400" s="1029"/>
      <c r="D400" s="353"/>
      <c r="E400" s="84" t="s">
        <v>28</v>
      </c>
      <c r="F400" s="83"/>
      <c r="G400" s="85">
        <f t="shared" si="28"/>
        <v>0</v>
      </c>
      <c r="H400" s="60"/>
      <c r="I400" s="1027"/>
      <c r="J400" s="1028"/>
      <c r="K400" s="1029"/>
      <c r="L400" s="353"/>
      <c r="M400" s="84" t="s">
        <v>28</v>
      </c>
      <c r="N400" s="83"/>
      <c r="O400" s="85">
        <f t="shared" si="29"/>
        <v>0</v>
      </c>
      <c r="P400" s="65"/>
    </row>
    <row r="401" spans="1:19" s="66" customFormat="1" ht="20.149999999999999" customHeight="1">
      <c r="A401" s="1027"/>
      <c r="B401" s="1028"/>
      <c r="C401" s="1029"/>
      <c r="D401" s="353"/>
      <c r="E401" s="84" t="s">
        <v>28</v>
      </c>
      <c r="F401" s="83"/>
      <c r="G401" s="85">
        <f t="shared" si="28"/>
        <v>0</v>
      </c>
      <c r="H401" s="60"/>
      <c r="I401" s="1027"/>
      <c r="J401" s="1028"/>
      <c r="K401" s="1029"/>
      <c r="L401" s="353"/>
      <c r="M401" s="84" t="s">
        <v>28</v>
      </c>
      <c r="N401" s="83"/>
      <c r="O401" s="85">
        <f t="shared" si="29"/>
        <v>0</v>
      </c>
      <c r="P401" s="65"/>
    </row>
    <row r="402" spans="1:19" s="66" customFormat="1" ht="20.149999999999999" customHeight="1">
      <c r="A402" s="1027"/>
      <c r="B402" s="1028"/>
      <c r="C402" s="1029"/>
      <c r="D402" s="353"/>
      <c r="E402" s="84" t="s">
        <v>28</v>
      </c>
      <c r="F402" s="83"/>
      <c r="G402" s="85">
        <f t="shared" si="28"/>
        <v>0</v>
      </c>
      <c r="H402" s="60"/>
      <c r="I402" s="1027"/>
      <c r="J402" s="1028"/>
      <c r="K402" s="1029"/>
      <c r="L402" s="353"/>
      <c r="M402" s="84" t="s">
        <v>28</v>
      </c>
      <c r="N402" s="83"/>
      <c r="O402" s="85">
        <f t="shared" si="29"/>
        <v>0</v>
      </c>
      <c r="P402" s="65"/>
    </row>
    <row r="403" spans="1:19" s="66" customFormat="1" ht="20.149999999999999" customHeight="1">
      <c r="A403" s="1027"/>
      <c r="B403" s="1028"/>
      <c r="C403" s="1029"/>
      <c r="D403" s="353"/>
      <c r="E403" s="84" t="s">
        <v>28</v>
      </c>
      <c r="F403" s="83"/>
      <c r="G403" s="85">
        <f t="shared" si="28"/>
        <v>0</v>
      </c>
      <c r="H403" s="60"/>
      <c r="I403" s="1027"/>
      <c r="J403" s="1028"/>
      <c r="K403" s="1029"/>
      <c r="L403" s="353"/>
      <c r="M403" s="84" t="s">
        <v>28</v>
      </c>
      <c r="N403" s="83"/>
      <c r="O403" s="85">
        <f t="shared" si="29"/>
        <v>0</v>
      </c>
      <c r="P403" s="65"/>
    </row>
    <row r="404" spans="1:19" s="66" customFormat="1" ht="20.149999999999999" customHeight="1">
      <c r="A404" s="1027"/>
      <c r="B404" s="1028"/>
      <c r="C404" s="1029"/>
      <c r="D404" s="353"/>
      <c r="E404" s="84" t="s">
        <v>28</v>
      </c>
      <c r="F404" s="83"/>
      <c r="G404" s="85">
        <f t="shared" si="28"/>
        <v>0</v>
      </c>
      <c r="H404" s="60"/>
      <c r="I404" s="1027"/>
      <c r="J404" s="1028"/>
      <c r="K404" s="1029"/>
      <c r="L404" s="353"/>
      <c r="M404" s="84" t="s">
        <v>28</v>
      </c>
      <c r="N404" s="83"/>
      <c r="O404" s="85">
        <f t="shared" si="29"/>
        <v>0</v>
      </c>
      <c r="P404" s="65"/>
    </row>
    <row r="405" spans="1:19" s="66" customFormat="1" ht="20.149999999999999" customHeight="1">
      <c r="A405" s="1027"/>
      <c r="B405" s="1028"/>
      <c r="C405" s="1029"/>
      <c r="D405" s="353"/>
      <c r="E405" s="84" t="s">
        <v>28</v>
      </c>
      <c r="F405" s="83"/>
      <c r="G405" s="85">
        <f t="shared" si="28"/>
        <v>0</v>
      </c>
      <c r="H405" s="60"/>
      <c r="I405" s="1027"/>
      <c r="J405" s="1028"/>
      <c r="K405" s="1029"/>
      <c r="L405" s="353"/>
      <c r="M405" s="84" t="s">
        <v>28</v>
      </c>
      <c r="N405" s="83"/>
      <c r="O405" s="85">
        <f t="shared" si="29"/>
        <v>0</v>
      </c>
      <c r="P405" s="65"/>
    </row>
    <row r="406" spans="1:19" s="66" customFormat="1" ht="20" customHeight="1">
      <c r="A406" s="1076" t="s">
        <v>579</v>
      </c>
      <c r="B406" s="1077"/>
      <c r="C406" s="1078"/>
      <c r="D406" s="496" t="s">
        <v>532</v>
      </c>
      <c r="E406" s="1082" t="s">
        <v>533</v>
      </c>
      <c r="F406" s="1083"/>
      <c r="G406" s="497" t="s">
        <v>534</v>
      </c>
      <c r="H406" s="71"/>
      <c r="I406" s="1076" t="s">
        <v>579</v>
      </c>
      <c r="J406" s="1077"/>
      <c r="K406" s="1078"/>
      <c r="L406" s="511" t="s">
        <v>532</v>
      </c>
      <c r="M406" s="1082" t="s">
        <v>533</v>
      </c>
      <c r="N406" s="1083"/>
      <c r="O406" s="498" t="s">
        <v>534</v>
      </c>
      <c r="P406" s="65"/>
    </row>
    <row r="407" spans="1:19" s="514" customFormat="1" ht="20.149999999999999" customHeight="1">
      <c r="A407" s="1079"/>
      <c r="B407" s="1080"/>
      <c r="C407" s="1081"/>
      <c r="D407" s="515"/>
      <c r="E407" s="1113"/>
      <c r="F407" s="1114"/>
      <c r="G407" s="516"/>
      <c r="H407" s="63"/>
      <c r="I407" s="1079"/>
      <c r="J407" s="1080"/>
      <c r="K407" s="1081"/>
      <c r="L407" s="515"/>
      <c r="M407" s="1113"/>
      <c r="N407" s="1114"/>
      <c r="O407" s="516"/>
      <c r="P407" s="118"/>
      <c r="R407" s="517"/>
      <c r="S407" s="518"/>
    </row>
    <row r="408" spans="1:19" s="66" customFormat="1" ht="20" customHeight="1">
      <c r="A408" s="1023" t="s">
        <v>129</v>
      </c>
      <c r="B408" s="1050"/>
      <c r="C408" s="1050"/>
      <c r="D408" s="1065"/>
      <c r="E408" s="1066"/>
      <c r="F408" s="86"/>
      <c r="G408" s="87">
        <v>0</v>
      </c>
      <c r="H408" s="71"/>
      <c r="I408" s="1023" t="s">
        <v>129</v>
      </c>
      <c r="J408" s="1050"/>
      <c r="K408" s="1050"/>
      <c r="L408" s="558"/>
      <c r="M408" s="559"/>
      <c r="N408" s="86"/>
      <c r="O408" s="87">
        <v>0</v>
      </c>
      <c r="P408" s="65"/>
    </row>
    <row r="409" spans="1:19" s="66" customFormat="1" ht="20.149999999999999" customHeight="1">
      <c r="A409" s="1038" t="s">
        <v>122</v>
      </c>
      <c r="B409" s="1039"/>
      <c r="C409" s="1039"/>
      <c r="D409" s="1039"/>
      <c r="E409" s="1039"/>
      <c r="F409" s="1040"/>
      <c r="G409" s="88">
        <f>SUM(G396:G405)</f>
        <v>0</v>
      </c>
      <c r="H409" s="60"/>
      <c r="I409" s="1038" t="s">
        <v>122</v>
      </c>
      <c r="J409" s="1039"/>
      <c r="K409" s="1039"/>
      <c r="L409" s="1039"/>
      <c r="M409" s="1039"/>
      <c r="N409" s="1040"/>
      <c r="O409" s="88">
        <f>SUM(O396:O405)</f>
        <v>0</v>
      </c>
      <c r="P409" s="65"/>
    </row>
    <row r="410" spans="1:19" s="66" customFormat="1" ht="20.149999999999999" customHeight="1">
      <c r="A410" s="1073" t="s">
        <v>219</v>
      </c>
      <c r="B410" s="1065"/>
      <c r="C410" s="1065"/>
      <c r="D410" s="1065"/>
      <c r="E410" s="1065"/>
      <c r="F410" s="1066"/>
      <c r="G410" s="89"/>
      <c r="H410" s="71"/>
      <c r="I410" s="1073" t="s">
        <v>219</v>
      </c>
      <c r="J410" s="1065"/>
      <c r="K410" s="1065"/>
      <c r="L410" s="1065"/>
      <c r="M410" s="1065"/>
      <c r="N410" s="1066"/>
      <c r="O410" s="89"/>
      <c r="P410" s="65"/>
    </row>
    <row r="411" spans="1:19" s="66" customFormat="1" ht="20.149999999999999" customHeight="1">
      <c r="A411" s="1038" t="s">
        <v>123</v>
      </c>
      <c r="B411" s="1039"/>
      <c r="C411" s="1039"/>
      <c r="D411" s="1039"/>
      <c r="E411" s="1039"/>
      <c r="F411" s="1040"/>
      <c r="G411" s="88">
        <f>G409+G410</f>
        <v>0</v>
      </c>
      <c r="H411" s="60"/>
      <c r="I411" s="1038" t="s">
        <v>123</v>
      </c>
      <c r="J411" s="1039"/>
      <c r="K411" s="1039"/>
      <c r="L411" s="1039"/>
      <c r="M411" s="1039"/>
      <c r="N411" s="1040"/>
      <c r="O411" s="88">
        <f>O409+O410</f>
        <v>0</v>
      </c>
      <c r="P411" s="65"/>
    </row>
    <row r="412" spans="1:19" s="66" customFormat="1" ht="20.149999999999999" customHeight="1">
      <c r="A412" s="90"/>
      <c r="B412" s="90"/>
      <c r="C412" s="90"/>
      <c r="D412" s="354"/>
      <c r="E412" s="90"/>
      <c r="F412" s="90"/>
      <c r="G412" s="118">
        <v>31</v>
      </c>
      <c r="H412" s="90"/>
      <c r="I412" s="90"/>
      <c r="J412" s="90"/>
      <c r="K412" s="90"/>
      <c r="L412" s="354"/>
      <c r="M412" s="90"/>
      <c r="N412" s="90"/>
      <c r="O412" s="118">
        <v>32</v>
      </c>
      <c r="P412" s="65"/>
    </row>
    <row r="413" spans="1:19" s="66" customFormat="1" ht="20.149999999999999" customHeight="1">
      <c r="A413" s="1032" t="s">
        <v>119</v>
      </c>
      <c r="B413" s="1033"/>
      <c r="C413" s="1096"/>
      <c r="D413" s="1097"/>
      <c r="E413" s="1097"/>
      <c r="F413" s="1097"/>
      <c r="G413" s="1098"/>
      <c r="H413" s="60"/>
      <c r="I413" s="1032" t="s">
        <v>119</v>
      </c>
      <c r="J413" s="1033"/>
      <c r="K413" s="1096"/>
      <c r="L413" s="1097"/>
      <c r="M413" s="1097"/>
      <c r="N413" s="1097"/>
      <c r="O413" s="1098"/>
      <c r="P413" s="65"/>
    </row>
    <row r="414" spans="1:19" s="66" customFormat="1" ht="20.149999999999999" customHeight="1">
      <c r="A414" s="1025" t="s">
        <v>27</v>
      </c>
      <c r="B414" s="1026"/>
      <c r="C414" s="1086"/>
      <c r="D414" s="1087"/>
      <c r="E414" s="1087"/>
      <c r="F414" s="1087"/>
      <c r="G414" s="1088"/>
      <c r="H414" s="60"/>
      <c r="I414" s="1025" t="s">
        <v>27</v>
      </c>
      <c r="J414" s="1026"/>
      <c r="K414" s="1086"/>
      <c r="L414" s="1087"/>
      <c r="M414" s="1087"/>
      <c r="N414" s="1087"/>
      <c r="O414" s="1088"/>
      <c r="P414" s="65"/>
    </row>
    <row r="415" spans="1:19" s="66" customFormat="1" ht="20.149999999999999" customHeight="1">
      <c r="A415" s="1023" t="s">
        <v>124</v>
      </c>
      <c r="B415" s="1024"/>
      <c r="C415" s="1074"/>
      <c r="D415" s="1075"/>
      <c r="E415" s="1062"/>
      <c r="F415" s="1063"/>
      <c r="G415" s="1064"/>
      <c r="H415" s="60"/>
      <c r="I415" s="1023" t="s">
        <v>124</v>
      </c>
      <c r="J415" s="1024"/>
      <c r="K415" s="1074"/>
      <c r="L415" s="1075"/>
      <c r="M415" s="1062"/>
      <c r="N415" s="1063"/>
      <c r="O415" s="1064"/>
      <c r="P415" s="65"/>
    </row>
    <row r="416" spans="1:19" s="66" customFormat="1" ht="20.149999999999999" customHeight="1">
      <c r="A416" s="1038" t="s">
        <v>484</v>
      </c>
      <c r="B416" s="1040" t="s">
        <v>485</v>
      </c>
      <c r="C416" s="1030"/>
      <c r="D416" s="1031"/>
      <c r="E416" s="1020"/>
      <c r="F416" s="1021" t="s">
        <v>160</v>
      </c>
      <c r="G416" s="1022"/>
      <c r="H416" s="90"/>
      <c r="I416" s="1038" t="s">
        <v>484</v>
      </c>
      <c r="J416" s="1040" t="s">
        <v>485</v>
      </c>
      <c r="K416" s="1030"/>
      <c r="L416" s="1031"/>
      <c r="M416" s="1020"/>
      <c r="N416" s="1021" t="s">
        <v>160</v>
      </c>
      <c r="O416" s="1022"/>
      <c r="P416" s="65"/>
    </row>
    <row r="417" spans="1:16" s="66" customFormat="1" ht="20.149999999999999" customHeight="1">
      <c r="A417" s="1084" t="s">
        <v>136</v>
      </c>
      <c r="B417" s="1085"/>
      <c r="C417" s="1034">
        <f>C415-C416</f>
        <v>0</v>
      </c>
      <c r="D417" s="1035"/>
      <c r="E417" s="1036" t="s">
        <v>137</v>
      </c>
      <c r="F417" s="1037"/>
      <c r="G417" s="72" t="str">
        <f>IF(C417*C418=0,"",C417*C418)</f>
        <v/>
      </c>
      <c r="H417" s="60"/>
      <c r="I417" s="1084" t="s">
        <v>136</v>
      </c>
      <c r="J417" s="1085"/>
      <c r="K417" s="1034">
        <f>K415-K416</f>
        <v>0</v>
      </c>
      <c r="L417" s="1035"/>
      <c r="M417" s="1036" t="s">
        <v>137</v>
      </c>
      <c r="N417" s="1037"/>
      <c r="O417" s="72" t="str">
        <f>IF(K417*K418=0,"",K417*K418)</f>
        <v/>
      </c>
      <c r="P417" s="65"/>
    </row>
    <row r="418" spans="1:16" s="66" customFormat="1" ht="20.149999999999999" customHeight="1">
      <c r="A418" s="1102" t="s">
        <v>120</v>
      </c>
      <c r="B418" s="1103"/>
      <c r="C418" s="1071"/>
      <c r="D418" s="1072"/>
      <c r="E418" s="73"/>
      <c r="F418" s="74"/>
      <c r="G418" s="75"/>
      <c r="H418" s="60"/>
      <c r="I418" s="1102" t="s">
        <v>120</v>
      </c>
      <c r="J418" s="1103"/>
      <c r="K418" s="1104"/>
      <c r="L418" s="1105"/>
      <c r="M418" s="73"/>
      <c r="N418" s="74"/>
      <c r="O418" s="75"/>
      <c r="P418" s="65"/>
    </row>
    <row r="419" spans="1:16" s="66" customFormat="1" ht="20.149999999999999" customHeight="1">
      <c r="A419" s="1089" t="s">
        <v>125</v>
      </c>
      <c r="B419" s="1090"/>
      <c r="C419" s="1091" t="str">
        <f>IF(G417="","",SUM(F423:F432))</f>
        <v/>
      </c>
      <c r="D419" s="1091"/>
      <c r="E419" s="1092" t="s">
        <v>127</v>
      </c>
      <c r="F419" s="1092"/>
      <c r="G419" s="76" t="str">
        <f>IF(G417="","",C419/G417)</f>
        <v/>
      </c>
      <c r="H419" s="60"/>
      <c r="I419" s="1089" t="s">
        <v>125</v>
      </c>
      <c r="J419" s="1090"/>
      <c r="K419" s="1091" t="str">
        <f>IF(O417="","",SUM(N423:N432))</f>
        <v/>
      </c>
      <c r="L419" s="1091"/>
      <c r="M419" s="1092" t="s">
        <v>127</v>
      </c>
      <c r="N419" s="1092"/>
      <c r="O419" s="76" t="str">
        <f>IF(O417="","",K419/O417)</f>
        <v/>
      </c>
      <c r="P419" s="65"/>
    </row>
    <row r="420" spans="1:16" s="66" customFormat="1" ht="20.149999999999999" customHeight="1">
      <c r="A420" s="1099" t="s">
        <v>126</v>
      </c>
      <c r="B420" s="1100"/>
      <c r="C420" s="1051" t="str">
        <f>IF(G417="","",SUM(F423:F435))</f>
        <v/>
      </c>
      <c r="D420" s="1051"/>
      <c r="E420" s="1101" t="s">
        <v>128</v>
      </c>
      <c r="F420" s="1101"/>
      <c r="G420" s="77" t="str">
        <f>IF(G417="","",C420/G417)</f>
        <v/>
      </c>
      <c r="H420" s="60"/>
      <c r="I420" s="1099" t="s">
        <v>126</v>
      </c>
      <c r="J420" s="1100"/>
      <c r="K420" s="1051" t="str">
        <f>IF(O417="","",SUM(N423:N435))</f>
        <v/>
      </c>
      <c r="L420" s="1051"/>
      <c r="M420" s="1101" t="s">
        <v>128</v>
      </c>
      <c r="N420" s="1101"/>
      <c r="O420" s="77" t="str">
        <f>IF(O417="","",K420/O417)</f>
        <v/>
      </c>
      <c r="P420" s="65"/>
    </row>
    <row r="421" spans="1:16" s="66" customFormat="1" ht="20.149999999999999" customHeight="1">
      <c r="A421" s="1108" t="s">
        <v>215</v>
      </c>
      <c r="B421" s="1109"/>
      <c r="C421" s="1109"/>
      <c r="D421" s="1109"/>
      <c r="E421" s="1109"/>
      <c r="F421" s="1109"/>
      <c r="G421" s="1110"/>
      <c r="H421" s="60"/>
      <c r="I421" s="1108" t="s">
        <v>215</v>
      </c>
      <c r="J421" s="1109"/>
      <c r="K421" s="1109"/>
      <c r="L421" s="1109"/>
      <c r="M421" s="1109"/>
      <c r="N421" s="1109"/>
      <c r="O421" s="1110"/>
      <c r="P421" s="65"/>
    </row>
    <row r="422" spans="1:16" s="66" customFormat="1" ht="20.149999999999999" customHeight="1">
      <c r="A422" s="1089" t="s">
        <v>39</v>
      </c>
      <c r="B422" s="1090"/>
      <c r="C422" s="1090"/>
      <c r="D422" s="351" t="s">
        <v>366</v>
      </c>
      <c r="E422" s="78" t="s">
        <v>28</v>
      </c>
      <c r="F422" s="78" t="s">
        <v>29</v>
      </c>
      <c r="G422" s="79" t="s">
        <v>30</v>
      </c>
      <c r="H422" s="60"/>
      <c r="I422" s="1089" t="s">
        <v>39</v>
      </c>
      <c r="J422" s="1090"/>
      <c r="K422" s="1090"/>
      <c r="L422" s="351" t="s">
        <v>366</v>
      </c>
      <c r="M422" s="78" t="s">
        <v>28</v>
      </c>
      <c r="N422" s="78" t="s">
        <v>29</v>
      </c>
      <c r="O422" s="79" t="s">
        <v>30</v>
      </c>
      <c r="P422" s="65"/>
    </row>
    <row r="423" spans="1:16" s="66" customFormat="1" ht="20.149999999999999" customHeight="1">
      <c r="A423" s="1111"/>
      <c r="B423" s="1112"/>
      <c r="C423" s="1112"/>
      <c r="D423" s="352"/>
      <c r="E423" s="80" t="s">
        <v>28</v>
      </c>
      <c r="F423" s="81"/>
      <c r="G423" s="82">
        <f>D423*F423</f>
        <v>0</v>
      </c>
      <c r="H423" s="60"/>
      <c r="I423" s="1111"/>
      <c r="J423" s="1112"/>
      <c r="K423" s="1112"/>
      <c r="L423" s="352"/>
      <c r="M423" s="80" t="s">
        <v>28</v>
      </c>
      <c r="N423" s="81"/>
      <c r="O423" s="82">
        <f>L423*N423</f>
        <v>0</v>
      </c>
      <c r="P423" s="65"/>
    </row>
    <row r="424" spans="1:16" s="66" customFormat="1" ht="20.149999999999999" customHeight="1">
      <c r="A424" s="1106"/>
      <c r="B424" s="1107"/>
      <c r="C424" s="1107"/>
      <c r="D424" s="353"/>
      <c r="E424" s="84" t="s">
        <v>28</v>
      </c>
      <c r="F424" s="83"/>
      <c r="G424" s="85">
        <f t="shared" ref="G424:G432" si="30">D424*F424</f>
        <v>0</v>
      </c>
      <c r="H424" s="60"/>
      <c r="I424" s="1106"/>
      <c r="J424" s="1107"/>
      <c r="K424" s="1107"/>
      <c r="L424" s="353"/>
      <c r="M424" s="84" t="s">
        <v>28</v>
      </c>
      <c r="N424" s="83"/>
      <c r="O424" s="85">
        <f t="shared" ref="O424:O432" si="31">L424*N424</f>
        <v>0</v>
      </c>
      <c r="P424" s="65"/>
    </row>
    <row r="425" spans="1:16" s="66" customFormat="1" ht="20.149999999999999" customHeight="1">
      <c r="A425" s="1106"/>
      <c r="B425" s="1107"/>
      <c r="C425" s="1107"/>
      <c r="D425" s="353"/>
      <c r="E425" s="84" t="s">
        <v>28</v>
      </c>
      <c r="F425" s="83"/>
      <c r="G425" s="85">
        <f t="shared" si="30"/>
        <v>0</v>
      </c>
      <c r="H425" s="60"/>
      <c r="I425" s="1106"/>
      <c r="J425" s="1107"/>
      <c r="K425" s="1107"/>
      <c r="L425" s="353"/>
      <c r="M425" s="84" t="s">
        <v>28</v>
      </c>
      <c r="N425" s="83"/>
      <c r="O425" s="85">
        <f t="shared" si="31"/>
        <v>0</v>
      </c>
      <c r="P425" s="65"/>
    </row>
    <row r="426" spans="1:16" s="66" customFormat="1" ht="20.149999999999999" customHeight="1">
      <c r="A426" s="1106"/>
      <c r="B426" s="1107"/>
      <c r="C426" s="1107"/>
      <c r="D426" s="353"/>
      <c r="E426" s="84" t="s">
        <v>28</v>
      </c>
      <c r="F426" s="83"/>
      <c r="G426" s="85">
        <f t="shared" si="30"/>
        <v>0</v>
      </c>
      <c r="H426" s="60"/>
      <c r="I426" s="1106"/>
      <c r="J426" s="1107"/>
      <c r="K426" s="1107"/>
      <c r="L426" s="353"/>
      <c r="M426" s="84" t="s">
        <v>28</v>
      </c>
      <c r="N426" s="83"/>
      <c r="O426" s="85">
        <f t="shared" si="31"/>
        <v>0</v>
      </c>
      <c r="P426" s="65"/>
    </row>
    <row r="427" spans="1:16" s="66" customFormat="1" ht="20.149999999999999" customHeight="1">
      <c r="A427" s="1106"/>
      <c r="B427" s="1107"/>
      <c r="C427" s="1107"/>
      <c r="D427" s="353"/>
      <c r="E427" s="84" t="s">
        <v>28</v>
      </c>
      <c r="F427" s="83"/>
      <c r="G427" s="85">
        <f t="shared" si="30"/>
        <v>0</v>
      </c>
      <c r="H427" s="60"/>
      <c r="I427" s="1106"/>
      <c r="J427" s="1107"/>
      <c r="K427" s="1107"/>
      <c r="L427" s="353"/>
      <c r="M427" s="84" t="s">
        <v>28</v>
      </c>
      <c r="N427" s="83"/>
      <c r="O427" s="85">
        <f t="shared" si="31"/>
        <v>0</v>
      </c>
      <c r="P427" s="65"/>
    </row>
    <row r="428" spans="1:16" s="66" customFormat="1" ht="20.149999999999999" customHeight="1">
      <c r="A428" s="1106"/>
      <c r="B428" s="1107"/>
      <c r="C428" s="1107"/>
      <c r="D428" s="353"/>
      <c r="E428" s="84" t="s">
        <v>28</v>
      </c>
      <c r="F428" s="83"/>
      <c r="G428" s="85">
        <f t="shared" si="30"/>
        <v>0</v>
      </c>
      <c r="H428" s="60"/>
      <c r="I428" s="1106"/>
      <c r="J428" s="1107"/>
      <c r="K428" s="1107"/>
      <c r="L428" s="353"/>
      <c r="M428" s="84" t="s">
        <v>28</v>
      </c>
      <c r="N428" s="83"/>
      <c r="O428" s="85">
        <f t="shared" si="31"/>
        <v>0</v>
      </c>
      <c r="P428" s="65"/>
    </row>
    <row r="429" spans="1:16" s="66" customFormat="1" ht="20.149999999999999" customHeight="1">
      <c r="A429" s="1106"/>
      <c r="B429" s="1107"/>
      <c r="C429" s="1107"/>
      <c r="D429" s="353"/>
      <c r="E429" s="84" t="s">
        <v>28</v>
      </c>
      <c r="F429" s="83"/>
      <c r="G429" s="85">
        <f t="shared" si="30"/>
        <v>0</v>
      </c>
      <c r="H429" s="60"/>
      <c r="I429" s="1106"/>
      <c r="J429" s="1107"/>
      <c r="K429" s="1107"/>
      <c r="L429" s="353"/>
      <c r="M429" s="84" t="s">
        <v>28</v>
      </c>
      <c r="N429" s="83"/>
      <c r="O429" s="85">
        <f t="shared" si="31"/>
        <v>0</v>
      </c>
      <c r="P429" s="65"/>
    </row>
    <row r="430" spans="1:16" s="66" customFormat="1" ht="20.149999999999999" customHeight="1">
      <c r="A430" s="1106"/>
      <c r="B430" s="1107"/>
      <c r="C430" s="1107"/>
      <c r="D430" s="353"/>
      <c r="E430" s="84" t="s">
        <v>28</v>
      </c>
      <c r="F430" s="83"/>
      <c r="G430" s="85">
        <f t="shared" si="30"/>
        <v>0</v>
      </c>
      <c r="H430" s="60"/>
      <c r="I430" s="1106"/>
      <c r="J430" s="1107"/>
      <c r="K430" s="1107"/>
      <c r="L430" s="353"/>
      <c r="M430" s="84" t="s">
        <v>28</v>
      </c>
      <c r="N430" s="83"/>
      <c r="O430" s="85">
        <f t="shared" si="31"/>
        <v>0</v>
      </c>
      <c r="P430" s="65"/>
    </row>
    <row r="431" spans="1:16" s="66" customFormat="1" ht="20.149999999999999" customHeight="1">
      <c r="A431" s="1106"/>
      <c r="B431" s="1107"/>
      <c r="C431" s="1107"/>
      <c r="D431" s="353"/>
      <c r="E431" s="84" t="s">
        <v>28</v>
      </c>
      <c r="F431" s="83"/>
      <c r="G431" s="85">
        <f t="shared" si="30"/>
        <v>0</v>
      </c>
      <c r="H431" s="60"/>
      <c r="I431" s="1106"/>
      <c r="J431" s="1107"/>
      <c r="K431" s="1107"/>
      <c r="L431" s="353"/>
      <c r="M431" s="84" t="s">
        <v>28</v>
      </c>
      <c r="N431" s="83"/>
      <c r="O431" s="85">
        <f t="shared" si="31"/>
        <v>0</v>
      </c>
      <c r="P431" s="65"/>
    </row>
    <row r="432" spans="1:16" s="66" customFormat="1" ht="20.149999999999999" customHeight="1">
      <c r="A432" s="1106"/>
      <c r="B432" s="1107"/>
      <c r="C432" s="1107"/>
      <c r="D432" s="353"/>
      <c r="E432" s="84" t="s">
        <v>28</v>
      </c>
      <c r="F432" s="83"/>
      <c r="G432" s="85">
        <f t="shared" si="30"/>
        <v>0</v>
      </c>
      <c r="H432" s="60"/>
      <c r="I432" s="1106"/>
      <c r="J432" s="1107"/>
      <c r="K432" s="1107"/>
      <c r="L432" s="353"/>
      <c r="M432" s="84" t="s">
        <v>28</v>
      </c>
      <c r="N432" s="83"/>
      <c r="O432" s="85">
        <f t="shared" si="31"/>
        <v>0</v>
      </c>
      <c r="P432" s="65"/>
    </row>
    <row r="433" spans="1:19" s="66" customFormat="1" ht="20" customHeight="1">
      <c r="A433" s="1076" t="s">
        <v>579</v>
      </c>
      <c r="B433" s="1077"/>
      <c r="C433" s="1078"/>
      <c r="D433" s="496" t="s">
        <v>532</v>
      </c>
      <c r="E433" s="1082" t="s">
        <v>533</v>
      </c>
      <c r="F433" s="1083"/>
      <c r="G433" s="497" t="s">
        <v>534</v>
      </c>
      <c r="H433" s="71"/>
      <c r="I433" s="1076" t="s">
        <v>579</v>
      </c>
      <c r="J433" s="1077"/>
      <c r="K433" s="1078"/>
      <c r="L433" s="496" t="s">
        <v>532</v>
      </c>
      <c r="M433" s="1082" t="s">
        <v>533</v>
      </c>
      <c r="N433" s="1083"/>
      <c r="O433" s="498" t="s">
        <v>534</v>
      </c>
      <c r="P433" s="65"/>
    </row>
    <row r="434" spans="1:19" s="514" customFormat="1" ht="20.149999999999999" customHeight="1">
      <c r="A434" s="1079"/>
      <c r="B434" s="1080"/>
      <c r="C434" s="1081"/>
      <c r="D434" s="515"/>
      <c r="E434" s="1113"/>
      <c r="F434" s="1114"/>
      <c r="G434" s="516"/>
      <c r="H434" s="63"/>
      <c r="I434" s="1079"/>
      <c r="J434" s="1080"/>
      <c r="K434" s="1081"/>
      <c r="L434" s="515"/>
      <c r="M434" s="1113"/>
      <c r="N434" s="1114"/>
      <c r="O434" s="516"/>
      <c r="P434" s="118"/>
      <c r="R434" s="517"/>
      <c r="S434" s="518"/>
    </row>
    <row r="435" spans="1:19" s="66" customFormat="1" ht="20.149999999999999" customHeight="1">
      <c r="A435" s="1023" t="s">
        <v>129</v>
      </c>
      <c r="B435" s="1050"/>
      <c r="C435" s="1050"/>
      <c r="D435" s="1065"/>
      <c r="E435" s="1066"/>
      <c r="F435" s="86"/>
      <c r="G435" s="87">
        <v>0</v>
      </c>
      <c r="H435" s="71"/>
      <c r="I435" s="1023" t="s">
        <v>129</v>
      </c>
      <c r="J435" s="1050"/>
      <c r="K435" s="1050"/>
      <c r="L435" s="558"/>
      <c r="M435" s="559"/>
      <c r="N435" s="86"/>
      <c r="O435" s="87">
        <v>0</v>
      </c>
      <c r="P435" s="65"/>
    </row>
    <row r="436" spans="1:19" s="66" customFormat="1" ht="20.149999999999999" customHeight="1">
      <c r="A436" s="1089" t="s">
        <v>122</v>
      </c>
      <c r="B436" s="1090"/>
      <c r="C436" s="1090"/>
      <c r="D436" s="1090"/>
      <c r="E436" s="1090"/>
      <c r="F436" s="1090"/>
      <c r="G436" s="88">
        <f>SUM(G423:G432)</f>
        <v>0</v>
      </c>
      <c r="H436" s="60"/>
      <c r="I436" s="1089" t="s">
        <v>122</v>
      </c>
      <c r="J436" s="1090"/>
      <c r="K436" s="1090"/>
      <c r="L436" s="1090"/>
      <c r="M436" s="1090"/>
      <c r="N436" s="1090"/>
      <c r="O436" s="88">
        <f>SUM(O423:O432)</f>
        <v>0</v>
      </c>
      <c r="P436" s="65"/>
    </row>
    <row r="437" spans="1:19" s="66" customFormat="1" ht="20.149999999999999" customHeight="1">
      <c r="A437" s="1073" t="s">
        <v>219</v>
      </c>
      <c r="B437" s="1065"/>
      <c r="C437" s="1065"/>
      <c r="D437" s="1065"/>
      <c r="E437" s="1065"/>
      <c r="F437" s="1066"/>
      <c r="G437" s="89"/>
      <c r="H437" s="71"/>
      <c r="I437" s="1073" t="s">
        <v>219</v>
      </c>
      <c r="J437" s="1065"/>
      <c r="K437" s="1065"/>
      <c r="L437" s="1065"/>
      <c r="M437" s="1065"/>
      <c r="N437" s="1066"/>
      <c r="O437" s="89"/>
      <c r="P437" s="65"/>
    </row>
    <row r="438" spans="1:19" s="66" customFormat="1" ht="20.149999999999999" customHeight="1">
      <c r="A438" s="1089" t="s">
        <v>123</v>
      </c>
      <c r="B438" s="1090"/>
      <c r="C438" s="1090"/>
      <c r="D438" s="1090"/>
      <c r="E438" s="1090"/>
      <c r="F438" s="1090"/>
      <c r="G438" s="88">
        <f>G436+G437</f>
        <v>0</v>
      </c>
      <c r="H438" s="60"/>
      <c r="I438" s="1089" t="s">
        <v>123</v>
      </c>
      <c r="J438" s="1090"/>
      <c r="K438" s="1090"/>
      <c r="L438" s="1090"/>
      <c r="M438" s="1090"/>
      <c r="N438" s="1090"/>
      <c r="O438" s="88">
        <f>O436+O437</f>
        <v>0</v>
      </c>
      <c r="P438" s="65"/>
    </row>
    <row r="439" spans="1:19" s="66" customFormat="1" ht="20.149999999999999" customHeight="1">
      <c r="A439" s="90"/>
      <c r="B439" s="90"/>
      <c r="C439" s="90"/>
      <c r="D439" s="354"/>
      <c r="E439" s="90"/>
      <c r="F439" s="90"/>
      <c r="G439" s="90"/>
      <c r="H439" s="90"/>
      <c r="I439" s="90"/>
      <c r="J439" s="90"/>
      <c r="K439" s="90"/>
      <c r="L439" s="354"/>
      <c r="M439" s="90"/>
      <c r="N439" s="90"/>
      <c r="O439" s="90"/>
      <c r="P439" s="65"/>
    </row>
    <row r="440" spans="1:19" ht="20.149999999999999" customHeight="1">
      <c r="A440" s="29"/>
      <c r="B440" s="29"/>
      <c r="C440" s="29"/>
      <c r="D440" s="355"/>
      <c r="E440" s="29"/>
      <c r="F440" s="29"/>
      <c r="G440" s="29"/>
      <c r="H440" s="29"/>
      <c r="I440" s="29"/>
      <c r="J440" s="29"/>
      <c r="K440" s="29"/>
      <c r="L440" s="355"/>
      <c r="M440" s="29"/>
      <c r="N440" s="29"/>
      <c r="O440" s="29"/>
    </row>
    <row r="441" spans="1:19" ht="20.149999999999999" customHeight="1">
      <c r="A441" s="29"/>
      <c r="B441" s="29"/>
      <c r="C441" s="29"/>
      <c r="D441" s="355"/>
      <c r="E441" s="29"/>
      <c r="F441" s="29"/>
      <c r="G441" s="29"/>
      <c r="H441" s="29"/>
      <c r="I441" s="29"/>
      <c r="J441" s="29"/>
      <c r="K441" s="29"/>
      <c r="L441" s="355"/>
      <c r="M441" s="29"/>
      <c r="N441" s="29"/>
      <c r="O441" s="29"/>
    </row>
    <row r="442" spans="1:19" ht="20.149999999999999" customHeight="1">
      <c r="A442" s="29"/>
      <c r="B442" s="29"/>
      <c r="C442" s="29"/>
      <c r="D442" s="355"/>
      <c r="E442" s="29"/>
      <c r="F442" s="29"/>
      <c r="G442" s="29"/>
      <c r="H442" s="29"/>
      <c r="I442" s="29"/>
      <c r="J442" s="29"/>
      <c r="K442" s="29"/>
      <c r="L442" s="355"/>
      <c r="M442" s="29"/>
      <c r="N442" s="29"/>
      <c r="O442" s="29"/>
    </row>
    <row r="443" spans="1:19" ht="20.149999999999999" customHeight="1">
      <c r="A443" s="29"/>
      <c r="B443" s="29"/>
      <c r="C443" s="29"/>
      <c r="D443" s="355"/>
      <c r="E443" s="29"/>
      <c r="F443" s="29"/>
      <c r="G443" s="29"/>
      <c r="H443" s="29"/>
      <c r="I443" s="29"/>
      <c r="J443" s="29"/>
      <c r="K443" s="29"/>
      <c r="L443" s="355"/>
      <c r="M443" s="29"/>
      <c r="N443" s="29"/>
      <c r="O443" s="29"/>
    </row>
    <row r="444" spans="1:19" ht="20.149999999999999" customHeight="1">
      <c r="A444" s="29"/>
      <c r="B444" s="29"/>
      <c r="C444" s="29"/>
      <c r="D444" s="355"/>
      <c r="E444" s="29"/>
      <c r="F444" s="29"/>
      <c r="G444" s="29"/>
      <c r="H444" s="29"/>
      <c r="I444" s="29"/>
      <c r="J444" s="29"/>
      <c r="K444" s="29"/>
      <c r="L444" s="355"/>
      <c r="M444" s="29"/>
      <c r="N444" s="29"/>
      <c r="O444" s="29"/>
    </row>
    <row r="445" spans="1:19" ht="20.149999999999999" customHeight="1">
      <c r="A445" s="29"/>
      <c r="B445" s="29"/>
      <c r="C445" s="29"/>
      <c r="D445" s="355"/>
      <c r="E445" s="29"/>
      <c r="F445" s="29"/>
      <c r="G445" s="29"/>
      <c r="H445" s="29"/>
      <c r="I445" s="29"/>
      <c r="J445" s="29"/>
      <c r="K445" s="29"/>
      <c r="L445" s="355"/>
      <c r="M445" s="29"/>
      <c r="N445" s="29"/>
      <c r="O445" s="29"/>
    </row>
    <row r="446" spans="1:19" ht="20.149999999999999" customHeight="1">
      <c r="A446" s="29"/>
      <c r="B446" s="29"/>
      <c r="C446" s="29"/>
      <c r="D446" s="355"/>
      <c r="E446" s="29"/>
      <c r="F446" s="29"/>
      <c r="G446" s="29"/>
      <c r="H446" s="29"/>
      <c r="I446" s="29"/>
      <c r="J446" s="29"/>
      <c r="K446" s="29"/>
      <c r="L446" s="355"/>
      <c r="M446" s="29"/>
      <c r="N446" s="29"/>
      <c r="O446" s="29"/>
    </row>
    <row r="447" spans="1:19" ht="20.149999999999999" customHeight="1">
      <c r="A447" s="29"/>
      <c r="B447" s="29"/>
      <c r="C447" s="29"/>
      <c r="D447" s="355"/>
      <c r="E447" s="29"/>
      <c r="F447" s="29"/>
      <c r="G447" s="29"/>
      <c r="H447" s="29"/>
      <c r="I447" s="29"/>
      <c r="J447" s="29"/>
      <c r="K447" s="29"/>
      <c r="L447" s="355"/>
      <c r="M447" s="29"/>
      <c r="N447" s="29"/>
      <c r="O447" s="29"/>
    </row>
    <row r="448" spans="1:19" ht="20.149999999999999" customHeight="1">
      <c r="A448" s="29"/>
      <c r="B448" s="29"/>
      <c r="C448" s="29"/>
      <c r="D448" s="355"/>
      <c r="E448" s="29"/>
      <c r="F448" s="29"/>
      <c r="G448" s="29"/>
      <c r="H448" s="29"/>
      <c r="I448" s="29"/>
      <c r="J448" s="29"/>
      <c r="K448" s="29"/>
      <c r="L448" s="355"/>
      <c r="M448" s="29"/>
      <c r="N448" s="29"/>
      <c r="O448" s="29"/>
    </row>
    <row r="449" spans="1:15" ht="20.149999999999999" customHeight="1">
      <c r="A449" s="29"/>
      <c r="B449" s="29"/>
      <c r="C449" s="29"/>
      <c r="D449" s="355"/>
      <c r="E449" s="29"/>
      <c r="F449" s="29"/>
      <c r="G449" s="29"/>
      <c r="H449" s="29"/>
      <c r="I449" s="29"/>
      <c r="J449" s="29"/>
      <c r="K449" s="29"/>
      <c r="L449" s="355"/>
      <c r="M449" s="29"/>
      <c r="N449" s="29"/>
      <c r="O449" s="29"/>
    </row>
    <row r="450" spans="1:15" ht="20.149999999999999" customHeight="1">
      <c r="A450" s="29"/>
      <c r="B450" s="29"/>
      <c r="C450" s="29"/>
      <c r="D450" s="355"/>
      <c r="E450" s="29"/>
      <c r="F450" s="29"/>
      <c r="G450" s="29"/>
      <c r="H450" s="29"/>
      <c r="I450" s="29"/>
      <c r="J450" s="29"/>
      <c r="K450" s="29"/>
      <c r="L450" s="355"/>
      <c r="M450" s="29"/>
      <c r="N450" s="29"/>
      <c r="O450" s="29"/>
    </row>
    <row r="451" spans="1:15" ht="20.149999999999999" customHeight="1">
      <c r="A451" s="29"/>
      <c r="B451" s="29"/>
      <c r="C451" s="29"/>
      <c r="D451" s="355"/>
      <c r="E451" s="29"/>
      <c r="F451" s="29"/>
      <c r="G451" s="29"/>
      <c r="H451" s="29"/>
      <c r="I451" s="29"/>
      <c r="J451" s="29"/>
      <c r="K451" s="29"/>
      <c r="L451" s="355"/>
      <c r="M451" s="29"/>
      <c r="N451" s="29"/>
      <c r="O451" s="29"/>
    </row>
    <row r="452" spans="1:15" ht="20.149999999999999" customHeight="1">
      <c r="A452" s="29"/>
      <c r="B452" s="29"/>
      <c r="C452" s="29"/>
      <c r="D452" s="355"/>
      <c r="E452" s="29"/>
      <c r="F452" s="29"/>
      <c r="G452" s="29"/>
      <c r="H452" s="29"/>
      <c r="I452" s="29"/>
      <c r="J452" s="29"/>
      <c r="K452" s="29"/>
      <c r="L452" s="355"/>
      <c r="M452" s="29"/>
      <c r="N452" s="29"/>
      <c r="O452" s="29"/>
    </row>
    <row r="453" spans="1:15" ht="20.149999999999999" customHeight="1">
      <c r="A453" s="29"/>
      <c r="B453" s="29"/>
      <c r="C453" s="29"/>
      <c r="D453" s="355"/>
      <c r="E453" s="29"/>
      <c r="F453" s="29"/>
      <c r="G453" s="29"/>
      <c r="H453" s="29"/>
      <c r="I453" s="29"/>
      <c r="J453" s="29"/>
      <c r="K453" s="29"/>
      <c r="L453" s="355"/>
      <c r="M453" s="29"/>
      <c r="N453" s="29"/>
      <c r="O453" s="29"/>
    </row>
    <row r="454" spans="1:15" ht="20.149999999999999" customHeight="1">
      <c r="A454" s="29"/>
      <c r="B454" s="29"/>
      <c r="C454" s="29"/>
      <c r="D454" s="355"/>
      <c r="E454" s="29"/>
      <c r="F454" s="29"/>
      <c r="G454" s="29"/>
      <c r="H454" s="29"/>
      <c r="I454" s="29"/>
      <c r="J454" s="29"/>
      <c r="K454" s="29"/>
      <c r="L454" s="355"/>
      <c r="M454" s="29"/>
      <c r="N454" s="29"/>
      <c r="O454" s="29"/>
    </row>
    <row r="455" spans="1:15" ht="20.149999999999999" customHeight="1">
      <c r="A455" s="29"/>
      <c r="B455" s="29"/>
      <c r="C455" s="29"/>
      <c r="D455" s="355"/>
      <c r="E455" s="29"/>
      <c r="F455" s="29"/>
      <c r="G455" s="29"/>
      <c r="H455" s="29"/>
      <c r="I455" s="29"/>
      <c r="J455" s="29"/>
      <c r="K455" s="29"/>
      <c r="L455" s="355"/>
      <c r="M455" s="29"/>
      <c r="N455" s="29"/>
      <c r="O455" s="29"/>
    </row>
    <row r="456" spans="1:15" ht="20.149999999999999" customHeight="1">
      <c r="A456" s="29"/>
      <c r="B456" s="29"/>
      <c r="C456" s="29"/>
      <c r="D456" s="355"/>
      <c r="E456" s="29"/>
      <c r="F456" s="29"/>
      <c r="G456" s="29"/>
      <c r="H456" s="29"/>
      <c r="I456" s="29"/>
      <c r="J456" s="29"/>
      <c r="K456" s="29"/>
      <c r="L456" s="355"/>
      <c r="M456" s="29"/>
      <c r="N456" s="29"/>
      <c r="O456" s="29"/>
    </row>
    <row r="457" spans="1:15" ht="20.149999999999999" customHeight="1">
      <c r="A457" s="29"/>
      <c r="B457" s="29"/>
      <c r="C457" s="29"/>
      <c r="D457" s="355"/>
      <c r="E457" s="29"/>
      <c r="F457" s="29"/>
      <c r="G457" s="29"/>
      <c r="H457" s="29"/>
      <c r="I457" s="29"/>
      <c r="J457" s="29"/>
      <c r="K457" s="29"/>
      <c r="L457" s="355"/>
      <c r="M457" s="29"/>
      <c r="N457" s="29"/>
      <c r="O457" s="29"/>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314">
    <mergeCell ref="P16:P17"/>
    <mergeCell ref="D138:E138"/>
    <mergeCell ref="D165:E165"/>
    <mergeCell ref="D192:E192"/>
    <mergeCell ref="D219:E219"/>
    <mergeCell ref="D246:E246"/>
    <mergeCell ref="D273:E273"/>
    <mergeCell ref="D300:E300"/>
    <mergeCell ref="D327:E327"/>
    <mergeCell ref="D354:E354"/>
    <mergeCell ref="D381:E381"/>
    <mergeCell ref="D408:E408"/>
    <mergeCell ref="D435:E435"/>
    <mergeCell ref="A151:G151"/>
    <mergeCell ref="I151:O151"/>
    <mergeCell ref="A130:C130"/>
    <mergeCell ref="I219:K219"/>
    <mergeCell ref="K204:L204"/>
    <mergeCell ref="M204:N204"/>
    <mergeCell ref="A201:B201"/>
    <mergeCell ref="C201:D201"/>
    <mergeCell ref="E201:F201"/>
    <mergeCell ref="I201:J201"/>
    <mergeCell ref="K201:L201"/>
    <mergeCell ref="M201:N201"/>
    <mergeCell ref="A207:C207"/>
    <mergeCell ref="I207:K207"/>
    <mergeCell ref="A208:C208"/>
    <mergeCell ref="I208:K208"/>
    <mergeCell ref="I204:J204"/>
    <mergeCell ref="M433:N433"/>
    <mergeCell ref="E434:F434"/>
    <mergeCell ref="M434:N434"/>
    <mergeCell ref="R18:R19"/>
    <mergeCell ref="R30:S33"/>
    <mergeCell ref="P28:Q31"/>
    <mergeCell ref="M109:N109"/>
    <mergeCell ref="E110:F110"/>
    <mergeCell ref="M110:N110"/>
    <mergeCell ref="A136:C137"/>
    <mergeCell ref="E136:F136"/>
    <mergeCell ref="I136:K137"/>
    <mergeCell ref="M136:N136"/>
    <mergeCell ref="E137:F137"/>
    <mergeCell ref="M137:N137"/>
    <mergeCell ref="A163:C164"/>
    <mergeCell ref="E163:F163"/>
    <mergeCell ref="I163:K164"/>
    <mergeCell ref="M163:N163"/>
    <mergeCell ref="E164:F164"/>
    <mergeCell ref="M164:N164"/>
    <mergeCell ref="A28:C29"/>
    <mergeCell ref="E28:F28"/>
    <mergeCell ref="I28:K29"/>
    <mergeCell ref="M28:N28"/>
    <mergeCell ref="E29:F29"/>
    <mergeCell ref="A64:B64"/>
    <mergeCell ref="E64:G64"/>
    <mergeCell ref="I64:J64"/>
    <mergeCell ref="M64:O64"/>
    <mergeCell ref="C64:D64"/>
    <mergeCell ref="M150:N150"/>
    <mergeCell ref="I157:K157"/>
    <mergeCell ref="A158:C158"/>
    <mergeCell ref="I158:K158"/>
    <mergeCell ref="A220:F220"/>
    <mergeCell ref="I220:N220"/>
    <mergeCell ref="A221:F221"/>
    <mergeCell ref="I221:N221"/>
    <mergeCell ref="A222:F222"/>
    <mergeCell ref="I222:N222"/>
    <mergeCell ref="A211:C211"/>
    <mergeCell ref="I211:K211"/>
    <mergeCell ref="A212:C212"/>
    <mergeCell ref="I212:K212"/>
    <mergeCell ref="A213:C213"/>
    <mergeCell ref="I213:K213"/>
    <mergeCell ref="A214:C214"/>
    <mergeCell ref="I214:K214"/>
    <mergeCell ref="A215:C215"/>
    <mergeCell ref="A270:C270"/>
    <mergeCell ref="I270:K270"/>
    <mergeCell ref="A269:C269"/>
    <mergeCell ref="I269:K269"/>
    <mergeCell ref="I254:J254"/>
    <mergeCell ref="A243:C243"/>
    <mergeCell ref="I243:K243"/>
    <mergeCell ref="A246:C246"/>
    <mergeCell ref="I246:K246"/>
    <mergeCell ref="A247:F247"/>
    <mergeCell ref="I247:N247"/>
    <mergeCell ref="A248:F248"/>
    <mergeCell ref="I248:N248"/>
    <mergeCell ref="A249:F249"/>
    <mergeCell ref="I249:N249"/>
    <mergeCell ref="A244:C245"/>
    <mergeCell ref="A273:C273"/>
    <mergeCell ref="I273:K273"/>
    <mergeCell ref="A274:F274"/>
    <mergeCell ref="I274:N274"/>
    <mergeCell ref="A275:F275"/>
    <mergeCell ref="I275:N275"/>
    <mergeCell ref="A276:F276"/>
    <mergeCell ref="I276:N276"/>
    <mergeCell ref="A265:C265"/>
    <mergeCell ref="I265:K265"/>
    <mergeCell ref="A266:C266"/>
    <mergeCell ref="I266:K266"/>
    <mergeCell ref="A205:G205"/>
    <mergeCell ref="I205:O205"/>
    <mergeCell ref="A202:B202"/>
    <mergeCell ref="C202:D202"/>
    <mergeCell ref="I202:J202"/>
    <mergeCell ref="K202:L202"/>
    <mergeCell ref="A203:B203"/>
    <mergeCell ref="C203:D203"/>
    <mergeCell ref="E203:F203"/>
    <mergeCell ref="I203:J203"/>
    <mergeCell ref="K203:L203"/>
    <mergeCell ref="A206:C206"/>
    <mergeCell ref="I206:K206"/>
    <mergeCell ref="A216:C216"/>
    <mergeCell ref="I216:K216"/>
    <mergeCell ref="A219:C219"/>
    <mergeCell ref="A209:C209"/>
    <mergeCell ref="I209:K209"/>
    <mergeCell ref="A210:C210"/>
    <mergeCell ref="I210:K210"/>
    <mergeCell ref="M203:N203"/>
    <mergeCell ref="A204:B204"/>
    <mergeCell ref="C204:D204"/>
    <mergeCell ref="E204:F204"/>
    <mergeCell ref="I215:K215"/>
    <mergeCell ref="A217:C218"/>
    <mergeCell ref="E217:F217"/>
    <mergeCell ref="I217:K218"/>
    <mergeCell ref="M217:N217"/>
    <mergeCell ref="E218:F218"/>
    <mergeCell ref="M218:N218"/>
    <mergeCell ref="A197:B197"/>
    <mergeCell ref="C197:G197"/>
    <mergeCell ref="I197:J197"/>
    <mergeCell ref="K197:O197"/>
    <mergeCell ref="A198:B198"/>
    <mergeCell ref="C198:G198"/>
    <mergeCell ref="I198:J198"/>
    <mergeCell ref="K198:O198"/>
    <mergeCell ref="A199:B199"/>
    <mergeCell ref="C199:D199"/>
    <mergeCell ref="E199:G199"/>
    <mergeCell ref="I199:J199"/>
    <mergeCell ref="K199:L199"/>
    <mergeCell ref="M199:O199"/>
    <mergeCell ref="A200:B200"/>
    <mergeCell ref="A189:C189"/>
    <mergeCell ref="I189:K189"/>
    <mergeCell ref="A192:C192"/>
    <mergeCell ref="I192:K192"/>
    <mergeCell ref="A193:F193"/>
    <mergeCell ref="I193:N193"/>
    <mergeCell ref="A194:F194"/>
    <mergeCell ref="I194:N194"/>
    <mergeCell ref="A195:F195"/>
    <mergeCell ref="I195:N195"/>
    <mergeCell ref="C200:D200"/>
    <mergeCell ref="I200:J200"/>
    <mergeCell ref="K200:L200"/>
    <mergeCell ref="M200:O200"/>
    <mergeCell ref="A184:C184"/>
    <mergeCell ref="I184:K184"/>
    <mergeCell ref="A185:C185"/>
    <mergeCell ref="I185:K185"/>
    <mergeCell ref="A186:C186"/>
    <mergeCell ref="I186:K186"/>
    <mergeCell ref="A187:C187"/>
    <mergeCell ref="I187:K187"/>
    <mergeCell ref="A188:C188"/>
    <mergeCell ref="I188:K188"/>
    <mergeCell ref="A190:C191"/>
    <mergeCell ref="E190:F190"/>
    <mergeCell ref="I190:K191"/>
    <mergeCell ref="M190:N190"/>
    <mergeCell ref="E191:F191"/>
    <mergeCell ref="M191:N191"/>
    <mergeCell ref="E200:G200"/>
    <mergeCell ref="A179:C179"/>
    <mergeCell ref="I179:K179"/>
    <mergeCell ref="A180:C180"/>
    <mergeCell ref="I180:K180"/>
    <mergeCell ref="A181:C181"/>
    <mergeCell ref="I181:K181"/>
    <mergeCell ref="A182:C182"/>
    <mergeCell ref="I182:K182"/>
    <mergeCell ref="A183:C183"/>
    <mergeCell ref="I183:K183"/>
    <mergeCell ref="M176:N176"/>
    <mergeCell ref="A177:B177"/>
    <mergeCell ref="C177:D177"/>
    <mergeCell ref="E177:F177"/>
    <mergeCell ref="I177:J177"/>
    <mergeCell ref="K177:L177"/>
    <mergeCell ref="M177:N177"/>
    <mergeCell ref="A178:G178"/>
    <mergeCell ref="I178:O178"/>
    <mergeCell ref="A175:B175"/>
    <mergeCell ref="C175:D175"/>
    <mergeCell ref="I175:J175"/>
    <mergeCell ref="K175:L175"/>
    <mergeCell ref="A176:B176"/>
    <mergeCell ref="C176:D176"/>
    <mergeCell ref="E176:F176"/>
    <mergeCell ref="I176:J176"/>
    <mergeCell ref="K176:L176"/>
    <mergeCell ref="A174:B174"/>
    <mergeCell ref="C174:D174"/>
    <mergeCell ref="E174:F174"/>
    <mergeCell ref="I174:J174"/>
    <mergeCell ref="K174:L174"/>
    <mergeCell ref="M174:N174"/>
    <mergeCell ref="A170:B170"/>
    <mergeCell ref="C170:G170"/>
    <mergeCell ref="I170:J170"/>
    <mergeCell ref="K170:O170"/>
    <mergeCell ref="A171:B171"/>
    <mergeCell ref="C171:G171"/>
    <mergeCell ref="I171:J171"/>
    <mergeCell ref="K171:O171"/>
    <mergeCell ref="A172:B172"/>
    <mergeCell ref="C172:D172"/>
    <mergeCell ref="E172:G172"/>
    <mergeCell ref="I172:J172"/>
    <mergeCell ref="K172:L172"/>
    <mergeCell ref="M172:O172"/>
    <mergeCell ref="A173:B173"/>
    <mergeCell ref="C173:D173"/>
    <mergeCell ref="E173:G173"/>
    <mergeCell ref="I173:J173"/>
    <mergeCell ref="K173:L173"/>
    <mergeCell ref="M173:O173"/>
    <mergeCell ref="I259:O259"/>
    <mergeCell ref="A256:B256"/>
    <mergeCell ref="C256:D256"/>
    <mergeCell ref="I256:J256"/>
    <mergeCell ref="K256:L256"/>
    <mergeCell ref="A257:B257"/>
    <mergeCell ref="C257:D257"/>
    <mergeCell ref="E257:F257"/>
    <mergeCell ref="I257:J257"/>
    <mergeCell ref="K257:L257"/>
    <mergeCell ref="A267:C267"/>
    <mergeCell ref="I267:K267"/>
    <mergeCell ref="A268:C268"/>
    <mergeCell ref="I268:K268"/>
    <mergeCell ref="A251:B251"/>
    <mergeCell ref="C251:G251"/>
    <mergeCell ref="I251:J251"/>
    <mergeCell ref="K251:O251"/>
    <mergeCell ref="A252:B252"/>
    <mergeCell ref="C252:G252"/>
    <mergeCell ref="I252:J252"/>
    <mergeCell ref="K252:O252"/>
    <mergeCell ref="A253:B253"/>
    <mergeCell ref="C253:D253"/>
    <mergeCell ref="E253:G253"/>
    <mergeCell ref="I253:J253"/>
    <mergeCell ref="K253:L253"/>
    <mergeCell ref="M253:O253"/>
    <mergeCell ref="A254:B254"/>
    <mergeCell ref="A271:C272"/>
    <mergeCell ref="E271:F271"/>
    <mergeCell ref="I271:K272"/>
    <mergeCell ref="M271:N271"/>
    <mergeCell ref="E272:F272"/>
    <mergeCell ref="M272:N272"/>
    <mergeCell ref="A261:C261"/>
    <mergeCell ref="I261:K261"/>
    <mergeCell ref="A262:C262"/>
    <mergeCell ref="I262:K262"/>
    <mergeCell ref="A263:C263"/>
    <mergeCell ref="I263:K263"/>
    <mergeCell ref="A264:C264"/>
    <mergeCell ref="I264:K264"/>
    <mergeCell ref="A255:B255"/>
    <mergeCell ref="C255:D255"/>
    <mergeCell ref="E255:F255"/>
    <mergeCell ref="I255:J255"/>
    <mergeCell ref="K255:L255"/>
    <mergeCell ref="M255:N255"/>
    <mergeCell ref="A260:C260"/>
    <mergeCell ref="I260:K260"/>
    <mergeCell ref="M257:N257"/>
    <mergeCell ref="A258:B258"/>
    <mergeCell ref="C258:D258"/>
    <mergeCell ref="E258:F258"/>
    <mergeCell ref="I258:J258"/>
    <mergeCell ref="K258:L258"/>
    <mergeCell ref="M258:N258"/>
    <mergeCell ref="A259:G259"/>
    <mergeCell ref="I244:K245"/>
    <mergeCell ref="M244:N244"/>
    <mergeCell ref="E245:F245"/>
    <mergeCell ref="M245:N245"/>
    <mergeCell ref="A238:C238"/>
    <mergeCell ref="I238:K238"/>
    <mergeCell ref="A239:C239"/>
    <mergeCell ref="I239:K239"/>
    <mergeCell ref="A240:C240"/>
    <mergeCell ref="I240:K240"/>
    <mergeCell ref="A241:C241"/>
    <mergeCell ref="I241:K241"/>
    <mergeCell ref="A242:C242"/>
    <mergeCell ref="I242:K242"/>
    <mergeCell ref="A233:C233"/>
    <mergeCell ref="I233:K233"/>
    <mergeCell ref="A234:C234"/>
    <mergeCell ref="I234:K234"/>
    <mergeCell ref="A235:C235"/>
    <mergeCell ref="I235:K235"/>
    <mergeCell ref="A236:C236"/>
    <mergeCell ref="I236:K236"/>
    <mergeCell ref="A237:C237"/>
    <mergeCell ref="I237:K237"/>
    <mergeCell ref="E244:F244"/>
    <mergeCell ref="M230:N230"/>
    <mergeCell ref="A231:B231"/>
    <mergeCell ref="C231:D231"/>
    <mergeCell ref="E231:F231"/>
    <mergeCell ref="I231:J231"/>
    <mergeCell ref="K231:L231"/>
    <mergeCell ref="M231:N231"/>
    <mergeCell ref="A232:G232"/>
    <mergeCell ref="I232:O232"/>
    <mergeCell ref="A229:B229"/>
    <mergeCell ref="C229:D229"/>
    <mergeCell ref="I229:J229"/>
    <mergeCell ref="K229:L229"/>
    <mergeCell ref="A230:B230"/>
    <mergeCell ref="C230:D230"/>
    <mergeCell ref="E230:F230"/>
    <mergeCell ref="I230:J230"/>
    <mergeCell ref="K230:L230"/>
    <mergeCell ref="A228:B228"/>
    <mergeCell ref="C228:D228"/>
    <mergeCell ref="E228:F228"/>
    <mergeCell ref="I228:J228"/>
    <mergeCell ref="K228:L228"/>
    <mergeCell ref="M228:N228"/>
    <mergeCell ref="A224:B224"/>
    <mergeCell ref="C224:G224"/>
    <mergeCell ref="I224:J224"/>
    <mergeCell ref="K224:O224"/>
    <mergeCell ref="A225:B225"/>
    <mergeCell ref="C225:G225"/>
    <mergeCell ref="I225:J225"/>
    <mergeCell ref="K225:O225"/>
    <mergeCell ref="A226:B226"/>
    <mergeCell ref="C226:D226"/>
    <mergeCell ref="E226:G226"/>
    <mergeCell ref="I226:J226"/>
    <mergeCell ref="K226:L226"/>
    <mergeCell ref="M226:O226"/>
    <mergeCell ref="I227:J227"/>
    <mergeCell ref="C227:D227"/>
    <mergeCell ref="K227:L227"/>
    <mergeCell ref="E227:G227"/>
    <mergeCell ref="M227:O227"/>
    <mergeCell ref="A324:C324"/>
    <mergeCell ref="I324:K324"/>
    <mergeCell ref="A327:C327"/>
    <mergeCell ref="I327:K327"/>
    <mergeCell ref="A328:F328"/>
    <mergeCell ref="I328:N328"/>
    <mergeCell ref="A329:F329"/>
    <mergeCell ref="I329:N329"/>
    <mergeCell ref="A330:F330"/>
    <mergeCell ref="I330:N330"/>
    <mergeCell ref="A319:C319"/>
    <mergeCell ref="I319:K319"/>
    <mergeCell ref="A320:C320"/>
    <mergeCell ref="I320:K320"/>
    <mergeCell ref="A321:C321"/>
    <mergeCell ref="I321:K321"/>
    <mergeCell ref="A322:C322"/>
    <mergeCell ref="I322:K322"/>
    <mergeCell ref="A323:C323"/>
    <mergeCell ref="I323:K323"/>
    <mergeCell ref="A325:C326"/>
    <mergeCell ref="E325:F325"/>
    <mergeCell ref="I325:K326"/>
    <mergeCell ref="M325:N325"/>
    <mergeCell ref="E326:F326"/>
    <mergeCell ref="M326:N326"/>
    <mergeCell ref="A314:C314"/>
    <mergeCell ref="I314:K314"/>
    <mergeCell ref="A315:C315"/>
    <mergeCell ref="I315:K315"/>
    <mergeCell ref="A316:C316"/>
    <mergeCell ref="I316:K316"/>
    <mergeCell ref="A317:C317"/>
    <mergeCell ref="I317:K317"/>
    <mergeCell ref="A318:C318"/>
    <mergeCell ref="I318:K318"/>
    <mergeCell ref="M311:N311"/>
    <mergeCell ref="A312:B312"/>
    <mergeCell ref="C312:D312"/>
    <mergeCell ref="E312:F312"/>
    <mergeCell ref="I312:J312"/>
    <mergeCell ref="K312:L312"/>
    <mergeCell ref="M312:N312"/>
    <mergeCell ref="A313:G313"/>
    <mergeCell ref="I313:O313"/>
    <mergeCell ref="A310:B310"/>
    <mergeCell ref="C310:D310"/>
    <mergeCell ref="I310:J310"/>
    <mergeCell ref="K310:L310"/>
    <mergeCell ref="A311:B311"/>
    <mergeCell ref="C311:D311"/>
    <mergeCell ref="E311:F311"/>
    <mergeCell ref="I311:J311"/>
    <mergeCell ref="K311:L311"/>
    <mergeCell ref="A309:B309"/>
    <mergeCell ref="C309:D309"/>
    <mergeCell ref="E309:F309"/>
    <mergeCell ref="I309:J309"/>
    <mergeCell ref="K309:L309"/>
    <mergeCell ref="M309:N309"/>
    <mergeCell ref="A308:B308"/>
    <mergeCell ref="C308:D308"/>
    <mergeCell ref="E308:G308"/>
    <mergeCell ref="I308:J308"/>
    <mergeCell ref="K308:L308"/>
    <mergeCell ref="M308:O308"/>
    <mergeCell ref="C306:G306"/>
    <mergeCell ref="I306:J306"/>
    <mergeCell ref="K306:O306"/>
    <mergeCell ref="I295:K295"/>
    <mergeCell ref="A296:C296"/>
    <mergeCell ref="A307:B307"/>
    <mergeCell ref="C307:D307"/>
    <mergeCell ref="E307:G307"/>
    <mergeCell ref="I307:J307"/>
    <mergeCell ref="K307:L307"/>
    <mergeCell ref="M307:O307"/>
    <mergeCell ref="A297:C297"/>
    <mergeCell ref="I297:K297"/>
    <mergeCell ref="A300:C300"/>
    <mergeCell ref="I300:K300"/>
    <mergeCell ref="A301:F301"/>
    <mergeCell ref="I301:N301"/>
    <mergeCell ref="A302:F302"/>
    <mergeCell ref="I302:N302"/>
    <mergeCell ref="A303:F303"/>
    <mergeCell ref="I303:N303"/>
    <mergeCell ref="A298:C299"/>
    <mergeCell ref="E298:F298"/>
    <mergeCell ref="I298:K299"/>
    <mergeCell ref="M298:N298"/>
    <mergeCell ref="E299:F299"/>
    <mergeCell ref="M299:N299"/>
    <mergeCell ref="A372:C372"/>
    <mergeCell ref="I372:K372"/>
    <mergeCell ref="M365:N365"/>
    <mergeCell ref="A366:B366"/>
    <mergeCell ref="C366:D366"/>
    <mergeCell ref="E366:F366"/>
    <mergeCell ref="I366:J366"/>
    <mergeCell ref="K366:L366"/>
    <mergeCell ref="M366:N366"/>
    <mergeCell ref="A367:G367"/>
    <mergeCell ref="I367:O367"/>
    <mergeCell ref="A378:C378"/>
    <mergeCell ref="I378:K378"/>
    <mergeCell ref="A381:C381"/>
    <mergeCell ref="I381:K381"/>
    <mergeCell ref="A382:F382"/>
    <mergeCell ref="I382:N382"/>
    <mergeCell ref="C365:D365"/>
    <mergeCell ref="A410:F410"/>
    <mergeCell ref="I410:N410"/>
    <mergeCell ref="A411:F411"/>
    <mergeCell ref="I411:N411"/>
    <mergeCell ref="A400:C400"/>
    <mergeCell ref="I400:K400"/>
    <mergeCell ref="A401:C401"/>
    <mergeCell ref="I401:K401"/>
    <mergeCell ref="A402:C402"/>
    <mergeCell ref="I402:K402"/>
    <mergeCell ref="A403:C403"/>
    <mergeCell ref="I403:K403"/>
    <mergeCell ref="A404:C404"/>
    <mergeCell ref="I404:K404"/>
    <mergeCell ref="A406:C407"/>
    <mergeCell ref="E406:F406"/>
    <mergeCell ref="I406:K407"/>
    <mergeCell ref="M406:N406"/>
    <mergeCell ref="E407:F407"/>
    <mergeCell ref="M407:N407"/>
    <mergeCell ref="A405:C405"/>
    <mergeCell ref="I405:K405"/>
    <mergeCell ref="A408:C408"/>
    <mergeCell ref="I408:K408"/>
    <mergeCell ref="I352:K353"/>
    <mergeCell ref="M352:N352"/>
    <mergeCell ref="E353:F353"/>
    <mergeCell ref="A347:C347"/>
    <mergeCell ref="I347:K347"/>
    <mergeCell ref="A348:C348"/>
    <mergeCell ref="I348:K348"/>
    <mergeCell ref="A349:C349"/>
    <mergeCell ref="I349:K349"/>
    <mergeCell ref="A350:C350"/>
    <mergeCell ref="I350:K350"/>
    <mergeCell ref="I343:K343"/>
    <mergeCell ref="A344:C344"/>
    <mergeCell ref="I344:K344"/>
    <mergeCell ref="A354:C354"/>
    <mergeCell ref="I354:K354"/>
    <mergeCell ref="A409:F409"/>
    <mergeCell ref="I409:N409"/>
    <mergeCell ref="A395:C395"/>
    <mergeCell ref="I395:K395"/>
    <mergeCell ref="A396:C396"/>
    <mergeCell ref="I396:K396"/>
    <mergeCell ref="A397:C397"/>
    <mergeCell ref="I397:K397"/>
    <mergeCell ref="A398:C398"/>
    <mergeCell ref="I398:K398"/>
    <mergeCell ref="A399:C399"/>
    <mergeCell ref="I399:K399"/>
    <mergeCell ref="M392:N392"/>
    <mergeCell ref="A393:B393"/>
    <mergeCell ref="C393:D393"/>
    <mergeCell ref="E393:F393"/>
    <mergeCell ref="I389:J389"/>
    <mergeCell ref="M380:N380"/>
    <mergeCell ref="I379:K380"/>
    <mergeCell ref="M379:N379"/>
    <mergeCell ref="A388:B388"/>
    <mergeCell ref="C388:D388"/>
    <mergeCell ref="E388:G388"/>
    <mergeCell ref="I388:J388"/>
    <mergeCell ref="K388:L388"/>
    <mergeCell ref="M388:O388"/>
    <mergeCell ref="A363:B363"/>
    <mergeCell ref="C363:D363"/>
    <mergeCell ref="E363:F363"/>
    <mergeCell ref="I363:J363"/>
    <mergeCell ref="A377:C377"/>
    <mergeCell ref="I383:N383"/>
    <mergeCell ref="A341:C341"/>
    <mergeCell ref="I341:K341"/>
    <mergeCell ref="A342:C342"/>
    <mergeCell ref="I342:K342"/>
    <mergeCell ref="A343:C343"/>
    <mergeCell ref="K360:O360"/>
    <mergeCell ref="A361:B361"/>
    <mergeCell ref="C361:D361"/>
    <mergeCell ref="E361:G361"/>
    <mergeCell ref="I361:J361"/>
    <mergeCell ref="K361:L361"/>
    <mergeCell ref="M361:O361"/>
    <mergeCell ref="A351:C351"/>
    <mergeCell ref="I351:K351"/>
    <mergeCell ref="A352:C353"/>
    <mergeCell ref="E352:F352"/>
    <mergeCell ref="A355:F355"/>
    <mergeCell ref="I355:N355"/>
    <mergeCell ref="I393:J393"/>
    <mergeCell ref="K393:L393"/>
    <mergeCell ref="M393:N393"/>
    <mergeCell ref="A394:G394"/>
    <mergeCell ref="I394:O394"/>
    <mergeCell ref="M390:N390"/>
    <mergeCell ref="M363:N363"/>
    <mergeCell ref="A368:C368"/>
    <mergeCell ref="I368:K368"/>
    <mergeCell ref="A369:C369"/>
    <mergeCell ref="I369:K369"/>
    <mergeCell ref="A370:C370"/>
    <mergeCell ref="I370:K370"/>
    <mergeCell ref="A371:C371"/>
    <mergeCell ref="I371:K371"/>
    <mergeCell ref="E365:F365"/>
    <mergeCell ref="I365:J365"/>
    <mergeCell ref="K365:L365"/>
    <mergeCell ref="A383:F383"/>
    <mergeCell ref="A386:B386"/>
    <mergeCell ref="C386:G386"/>
    <mergeCell ref="I386:J386"/>
    <mergeCell ref="K386:O386"/>
    <mergeCell ref="A387:B387"/>
    <mergeCell ref="C387:G387"/>
    <mergeCell ref="I387:J387"/>
    <mergeCell ref="K387:O387"/>
    <mergeCell ref="I375:K375"/>
    <mergeCell ref="A376:C376"/>
    <mergeCell ref="I376:K376"/>
    <mergeCell ref="E392:F392"/>
    <mergeCell ref="I392:J392"/>
    <mergeCell ref="K392:L392"/>
    <mergeCell ref="A390:B390"/>
    <mergeCell ref="C390:D390"/>
    <mergeCell ref="E390:F390"/>
    <mergeCell ref="I390:J390"/>
    <mergeCell ref="K390:L390"/>
    <mergeCell ref="I356:N356"/>
    <mergeCell ref="A357:F357"/>
    <mergeCell ref="I357:N357"/>
    <mergeCell ref="I384:N384"/>
    <mergeCell ref="A373:C373"/>
    <mergeCell ref="I373:K373"/>
    <mergeCell ref="A374:C374"/>
    <mergeCell ref="I374:K374"/>
    <mergeCell ref="A375:C375"/>
    <mergeCell ref="A384:F384"/>
    <mergeCell ref="A391:B391"/>
    <mergeCell ref="C391:D391"/>
    <mergeCell ref="I391:J391"/>
    <mergeCell ref="K391:L391"/>
    <mergeCell ref="A392:B392"/>
    <mergeCell ref="C392:D392"/>
    <mergeCell ref="I362:J362"/>
    <mergeCell ref="A362:B362"/>
    <mergeCell ref="A356:F356"/>
    <mergeCell ref="E380:F380"/>
    <mergeCell ref="I377:K377"/>
    <mergeCell ref="A379:C380"/>
    <mergeCell ref="E379:F379"/>
    <mergeCell ref="A365:B365"/>
    <mergeCell ref="E339:F339"/>
    <mergeCell ref="I339:J339"/>
    <mergeCell ref="K339:L339"/>
    <mergeCell ref="M339:N339"/>
    <mergeCell ref="A364:B364"/>
    <mergeCell ref="C364:D364"/>
    <mergeCell ref="A345:C345"/>
    <mergeCell ref="K363:L363"/>
    <mergeCell ref="M353:N353"/>
    <mergeCell ref="I364:J364"/>
    <mergeCell ref="K364:L364"/>
    <mergeCell ref="K359:O359"/>
    <mergeCell ref="A360:B360"/>
    <mergeCell ref="C360:G360"/>
    <mergeCell ref="I360:J360"/>
    <mergeCell ref="A165:C165"/>
    <mergeCell ref="I165:K165"/>
    <mergeCell ref="A166:F166"/>
    <mergeCell ref="I166:N166"/>
    <mergeCell ref="A167:F167"/>
    <mergeCell ref="I167:N167"/>
    <mergeCell ref="A168:F168"/>
    <mergeCell ref="I168:N168"/>
    <mergeCell ref="A336:B336"/>
    <mergeCell ref="C336:D336"/>
    <mergeCell ref="E336:F336"/>
    <mergeCell ref="I336:J336"/>
    <mergeCell ref="K336:L336"/>
    <mergeCell ref="M336:N336"/>
    <mergeCell ref="A332:B332"/>
    <mergeCell ref="A346:C346"/>
    <mergeCell ref="I346:K346"/>
    <mergeCell ref="A339:B339"/>
    <mergeCell ref="C339:D339"/>
    <mergeCell ref="A338:B338"/>
    <mergeCell ref="A335:B335"/>
    <mergeCell ref="I335:J335"/>
    <mergeCell ref="M284:N284"/>
    <mergeCell ref="A285:B285"/>
    <mergeCell ref="C285:D285"/>
    <mergeCell ref="E285:F285"/>
    <mergeCell ref="I284:J284"/>
    <mergeCell ref="K284:L284"/>
    <mergeCell ref="A292:C292"/>
    <mergeCell ref="I292:K292"/>
    <mergeCell ref="A293:C293"/>
    <mergeCell ref="I293:K293"/>
    <mergeCell ref="A294:C294"/>
    <mergeCell ref="I294:K294"/>
    <mergeCell ref="A295:C295"/>
    <mergeCell ref="I285:J285"/>
    <mergeCell ref="K285:L285"/>
    <mergeCell ref="M285:N285"/>
    <mergeCell ref="A286:G286"/>
    <mergeCell ref="I286:O286"/>
    <mergeCell ref="A284:B284"/>
    <mergeCell ref="C284:D284"/>
    <mergeCell ref="I333:J333"/>
    <mergeCell ref="K333:O333"/>
    <mergeCell ref="A334:B334"/>
    <mergeCell ref="C334:D334"/>
    <mergeCell ref="E334:G334"/>
    <mergeCell ref="I334:J334"/>
    <mergeCell ref="K334:L334"/>
    <mergeCell ref="C149:D149"/>
    <mergeCell ref="E149:F149"/>
    <mergeCell ref="I149:J149"/>
    <mergeCell ref="K149:L149"/>
    <mergeCell ref="A134:C134"/>
    <mergeCell ref="I140:N140"/>
    <mergeCell ref="A141:F141"/>
    <mergeCell ref="I141:N141"/>
    <mergeCell ref="I134:K134"/>
    <mergeCell ref="A138:C138"/>
    <mergeCell ref="I138:K138"/>
    <mergeCell ref="M338:N338"/>
    <mergeCell ref="A162:C162"/>
    <mergeCell ref="I162:K162"/>
    <mergeCell ref="A283:B283"/>
    <mergeCell ref="C283:D283"/>
    <mergeCell ref="I283:J283"/>
    <mergeCell ref="K283:L283"/>
    <mergeCell ref="M334:O334"/>
    <mergeCell ref="M282:N282"/>
    <mergeCell ref="A278:B278"/>
    <mergeCell ref="C278:G278"/>
    <mergeCell ref="I278:J278"/>
    <mergeCell ref="K278:O278"/>
    <mergeCell ref="A279:B279"/>
    <mergeCell ref="C279:G279"/>
    <mergeCell ref="I279:J279"/>
    <mergeCell ref="I287:K287"/>
    <mergeCell ref="C305:G305"/>
    <mergeCell ref="I305:J305"/>
    <mergeCell ref="K305:O305"/>
    <mergeCell ref="A306:B306"/>
    <mergeCell ref="K332:O332"/>
    <mergeCell ref="A333:B333"/>
    <mergeCell ref="C333:G333"/>
    <mergeCell ref="A282:B282"/>
    <mergeCell ref="C282:D282"/>
    <mergeCell ref="E282:F282"/>
    <mergeCell ref="I282:J282"/>
    <mergeCell ref="K282:L282"/>
    <mergeCell ref="K279:O279"/>
    <mergeCell ref="A280:B280"/>
    <mergeCell ref="C280:D280"/>
    <mergeCell ref="E280:G280"/>
    <mergeCell ref="I280:J280"/>
    <mergeCell ref="K280:L280"/>
    <mergeCell ref="M280:O280"/>
    <mergeCell ref="A281:B281"/>
    <mergeCell ref="C281:D281"/>
    <mergeCell ref="E281:G281"/>
    <mergeCell ref="I281:J281"/>
    <mergeCell ref="K281:L281"/>
    <mergeCell ref="M281:O281"/>
    <mergeCell ref="I296:K296"/>
    <mergeCell ref="A287:C287"/>
    <mergeCell ref="A288:C288"/>
    <mergeCell ref="I288:K288"/>
    <mergeCell ref="A289:C289"/>
    <mergeCell ref="I289:K289"/>
    <mergeCell ref="A290:C290"/>
    <mergeCell ref="I290:K290"/>
    <mergeCell ref="A291:C291"/>
    <mergeCell ref="I291:K291"/>
    <mergeCell ref="A305:B305"/>
    <mergeCell ref="A146:B146"/>
    <mergeCell ref="I146:J146"/>
    <mergeCell ref="A340:G340"/>
    <mergeCell ref="I345:K345"/>
    <mergeCell ref="A359:B359"/>
    <mergeCell ref="C359:G359"/>
    <mergeCell ref="I359:J359"/>
    <mergeCell ref="A161:C161"/>
    <mergeCell ref="I161:K161"/>
    <mergeCell ref="A152:C152"/>
    <mergeCell ref="I152:K152"/>
    <mergeCell ref="A153:C153"/>
    <mergeCell ref="I153:K153"/>
    <mergeCell ref="A154:C154"/>
    <mergeCell ref="I154:K154"/>
    <mergeCell ref="A155:C155"/>
    <mergeCell ref="I155:K155"/>
    <mergeCell ref="A156:C156"/>
    <mergeCell ref="I156:K156"/>
    <mergeCell ref="A157:C157"/>
    <mergeCell ref="C150:D150"/>
    <mergeCell ref="E150:F150"/>
    <mergeCell ref="I150:J150"/>
    <mergeCell ref="K150:L150"/>
    <mergeCell ref="A159:C159"/>
    <mergeCell ref="I159:K159"/>
    <mergeCell ref="A160:C160"/>
    <mergeCell ref="I160:K160"/>
    <mergeCell ref="C338:D338"/>
    <mergeCell ref="E338:F338"/>
    <mergeCell ref="C332:G332"/>
    <mergeCell ref="I332:J332"/>
    <mergeCell ref="C8:G8"/>
    <mergeCell ref="I8:J8"/>
    <mergeCell ref="K8:O8"/>
    <mergeCell ref="M12:N12"/>
    <mergeCell ref="E10:G10"/>
    <mergeCell ref="C10:D10"/>
    <mergeCell ref="K10:L10"/>
    <mergeCell ref="M10:O10"/>
    <mergeCell ref="I14:J14"/>
    <mergeCell ref="I15:J15"/>
    <mergeCell ref="A18:C18"/>
    <mergeCell ref="K14:L14"/>
    <mergeCell ref="I10:J10"/>
    <mergeCell ref="C63:G63"/>
    <mergeCell ref="K63:O63"/>
    <mergeCell ref="M29:N29"/>
    <mergeCell ref="A55:C56"/>
    <mergeCell ref="E55:F55"/>
    <mergeCell ref="I55:K56"/>
    <mergeCell ref="M55:N55"/>
    <mergeCell ref="E56:F56"/>
    <mergeCell ref="M56:N56"/>
    <mergeCell ref="I63:J63"/>
    <mergeCell ref="A63:B63"/>
    <mergeCell ref="A59:F59"/>
    <mergeCell ref="I59:N59"/>
    <mergeCell ref="A45:C45"/>
    <mergeCell ref="I45:K45"/>
    <mergeCell ref="K37:L37"/>
    <mergeCell ref="C35:G35"/>
    <mergeCell ref="I26:K26"/>
    <mergeCell ref="A27:C27"/>
    <mergeCell ref="C4:D4"/>
    <mergeCell ref="E4:F4"/>
    <mergeCell ref="A5:B5"/>
    <mergeCell ref="C5:D5"/>
    <mergeCell ref="E5:F5"/>
    <mergeCell ref="E3:G3"/>
    <mergeCell ref="A21:C21"/>
    <mergeCell ref="I21:K21"/>
    <mergeCell ref="A22:C22"/>
    <mergeCell ref="I22:K22"/>
    <mergeCell ref="A23:C23"/>
    <mergeCell ref="I23:K23"/>
    <mergeCell ref="A6:B6"/>
    <mergeCell ref="C6:D6"/>
    <mergeCell ref="E6:F6"/>
    <mergeCell ref="E14:F14"/>
    <mergeCell ref="A15:B15"/>
    <mergeCell ref="C15:D15"/>
    <mergeCell ref="E15:F15"/>
    <mergeCell ref="A14:B14"/>
    <mergeCell ref="A16:G16"/>
    <mergeCell ref="I16:O16"/>
    <mergeCell ref="A17:C17"/>
    <mergeCell ref="I17:K17"/>
    <mergeCell ref="A9:B9"/>
    <mergeCell ref="M14:N14"/>
    <mergeCell ref="K15:L15"/>
    <mergeCell ref="M15:N15"/>
    <mergeCell ref="C14:D14"/>
    <mergeCell ref="A20:C20"/>
    <mergeCell ref="A10:B10"/>
    <mergeCell ref="A8:B8"/>
    <mergeCell ref="A70:G70"/>
    <mergeCell ref="I70:O70"/>
    <mergeCell ref="K94:L94"/>
    <mergeCell ref="E96:F96"/>
    <mergeCell ref="I96:J96"/>
    <mergeCell ref="K96:L96"/>
    <mergeCell ref="M96:N96"/>
    <mergeCell ref="I103:K103"/>
    <mergeCell ref="A112:F112"/>
    <mergeCell ref="I112:N112"/>
    <mergeCell ref="A102:C102"/>
    <mergeCell ref="E83:F83"/>
    <mergeCell ref="M83:N83"/>
    <mergeCell ref="D84:E84"/>
    <mergeCell ref="D111:E111"/>
    <mergeCell ref="I71:K71"/>
    <mergeCell ref="M91:O91"/>
    <mergeCell ref="A98:C98"/>
    <mergeCell ref="I98:K98"/>
    <mergeCell ref="A99:C99"/>
    <mergeCell ref="I99:K99"/>
    <mergeCell ref="A95:B95"/>
    <mergeCell ref="C95:D95"/>
    <mergeCell ref="A77:C77"/>
    <mergeCell ref="I77:K77"/>
    <mergeCell ref="A71:C71"/>
    <mergeCell ref="A92:B92"/>
    <mergeCell ref="M92:O92"/>
    <mergeCell ref="M93:N93"/>
    <mergeCell ref="A60:F60"/>
    <mergeCell ref="I60:N60"/>
    <mergeCell ref="C62:G62"/>
    <mergeCell ref="A84:C84"/>
    <mergeCell ref="I84:K84"/>
    <mergeCell ref="A108:C108"/>
    <mergeCell ref="K62:O62"/>
    <mergeCell ref="M82:N82"/>
    <mergeCell ref="I81:K81"/>
    <mergeCell ref="A78:C78"/>
    <mergeCell ref="I78:K78"/>
    <mergeCell ref="A76:C76"/>
    <mergeCell ref="I75:K75"/>
    <mergeCell ref="M95:N95"/>
    <mergeCell ref="A96:B96"/>
    <mergeCell ref="C96:D96"/>
    <mergeCell ref="I91:J91"/>
    <mergeCell ref="K91:L91"/>
    <mergeCell ref="I87:N87"/>
    <mergeCell ref="A72:C72"/>
    <mergeCell ref="I72:K72"/>
    <mergeCell ref="A82:C83"/>
    <mergeCell ref="E82:F82"/>
    <mergeCell ref="I82:K83"/>
    <mergeCell ref="A73:C73"/>
    <mergeCell ref="I73:K73"/>
    <mergeCell ref="C66:D66"/>
    <mergeCell ref="A74:C74"/>
    <mergeCell ref="I74:K74"/>
    <mergeCell ref="I69:J69"/>
    <mergeCell ref="K69:L69"/>
    <mergeCell ref="M69:N69"/>
    <mergeCell ref="A32:F32"/>
    <mergeCell ref="I32:N32"/>
    <mergeCell ref="A39:B39"/>
    <mergeCell ref="I41:J41"/>
    <mergeCell ref="K41:L41"/>
    <mergeCell ref="I35:J35"/>
    <mergeCell ref="K35:O35"/>
    <mergeCell ref="C36:G36"/>
    <mergeCell ref="K36:O36"/>
    <mergeCell ref="M41:N41"/>
    <mergeCell ref="A41:B41"/>
    <mergeCell ref="C41:D41"/>
    <mergeCell ref="A37:B37"/>
    <mergeCell ref="I37:J37"/>
    <mergeCell ref="M39:N39"/>
    <mergeCell ref="E39:F39"/>
    <mergeCell ref="A36:B36"/>
    <mergeCell ref="E37:G37"/>
    <mergeCell ref="I20:K20"/>
    <mergeCell ref="A43:G43"/>
    <mergeCell ref="I43:O43"/>
    <mergeCell ref="A47:C47"/>
    <mergeCell ref="I47:K47"/>
    <mergeCell ref="I40:J40"/>
    <mergeCell ref="A35:B35"/>
    <mergeCell ref="E42:F42"/>
    <mergeCell ref="A40:B40"/>
    <mergeCell ref="C39:D39"/>
    <mergeCell ref="E41:F41"/>
    <mergeCell ref="K39:L39"/>
    <mergeCell ref="A42:B42"/>
    <mergeCell ref="C42:D42"/>
    <mergeCell ref="I36:J36"/>
    <mergeCell ref="C37:D37"/>
    <mergeCell ref="A26:C26"/>
    <mergeCell ref="C40:D40"/>
    <mergeCell ref="K40:L40"/>
    <mergeCell ref="I39:J39"/>
    <mergeCell ref="A44:C44"/>
    <mergeCell ref="I44:K44"/>
    <mergeCell ref="A24:C24"/>
    <mergeCell ref="I24:K24"/>
    <mergeCell ref="I27:K27"/>
    <mergeCell ref="M42:N42"/>
    <mergeCell ref="A30:C30"/>
    <mergeCell ref="I30:K30"/>
    <mergeCell ref="I42:J42"/>
    <mergeCell ref="K42:L42"/>
    <mergeCell ref="A31:F31"/>
    <mergeCell ref="I31:N31"/>
    <mergeCell ref="A438:F438"/>
    <mergeCell ref="I438:N438"/>
    <mergeCell ref="A428:C428"/>
    <mergeCell ref="I428:K428"/>
    <mergeCell ref="A429:C429"/>
    <mergeCell ref="I429:K429"/>
    <mergeCell ref="A430:C430"/>
    <mergeCell ref="I430:K430"/>
    <mergeCell ref="A431:C431"/>
    <mergeCell ref="I431:K431"/>
    <mergeCell ref="A432:C432"/>
    <mergeCell ref="I432:K432"/>
    <mergeCell ref="M420:N420"/>
    <mergeCell ref="A421:G421"/>
    <mergeCell ref="I421:O421"/>
    <mergeCell ref="A424:C424"/>
    <mergeCell ref="I424:K424"/>
    <mergeCell ref="A427:C427"/>
    <mergeCell ref="I427:K427"/>
    <mergeCell ref="A422:C422"/>
    <mergeCell ref="I422:K422"/>
    <mergeCell ref="A425:C425"/>
    <mergeCell ref="I425:K425"/>
    <mergeCell ref="A426:C426"/>
    <mergeCell ref="I426:K426"/>
    <mergeCell ref="A433:C434"/>
    <mergeCell ref="E433:F433"/>
    <mergeCell ref="I433:K434"/>
    <mergeCell ref="A423:C423"/>
    <mergeCell ref="I423:K423"/>
    <mergeCell ref="A436:F436"/>
    <mergeCell ref="I436:N436"/>
    <mergeCell ref="A437:F437"/>
    <mergeCell ref="I437:N437"/>
    <mergeCell ref="I130:K130"/>
    <mergeCell ref="A131:C131"/>
    <mergeCell ref="I131:K131"/>
    <mergeCell ref="A117:B117"/>
    <mergeCell ref="C117:G117"/>
    <mergeCell ref="I117:J117"/>
    <mergeCell ref="K117:O117"/>
    <mergeCell ref="A118:B118"/>
    <mergeCell ref="A147:B147"/>
    <mergeCell ref="C147:D147"/>
    <mergeCell ref="E147:F147"/>
    <mergeCell ref="I147:J147"/>
    <mergeCell ref="K147:L147"/>
    <mergeCell ref="M147:N147"/>
    <mergeCell ref="I148:J148"/>
    <mergeCell ref="K148:L148"/>
    <mergeCell ref="E122:F122"/>
    <mergeCell ref="I122:J122"/>
    <mergeCell ref="A123:B123"/>
    <mergeCell ref="C123:D123"/>
    <mergeCell ref="A435:C435"/>
    <mergeCell ref="E123:F123"/>
    <mergeCell ref="A418:B418"/>
    <mergeCell ref="C418:D418"/>
    <mergeCell ref="I418:J418"/>
    <mergeCell ref="K418:L418"/>
    <mergeCell ref="K415:L415"/>
    <mergeCell ref="M389:O389"/>
    <mergeCell ref="I435:K435"/>
    <mergeCell ref="A124:G124"/>
    <mergeCell ref="A48:C48"/>
    <mergeCell ref="I48:K48"/>
    <mergeCell ref="D57:E57"/>
    <mergeCell ref="C67:D67"/>
    <mergeCell ref="I67:J67"/>
    <mergeCell ref="A420:B420"/>
    <mergeCell ref="C420:D420"/>
    <mergeCell ref="E420:F420"/>
    <mergeCell ref="I420:J420"/>
    <mergeCell ref="K420:L420"/>
    <mergeCell ref="I108:K108"/>
    <mergeCell ref="A111:C111"/>
    <mergeCell ref="I111:K111"/>
    <mergeCell ref="A106:C106"/>
    <mergeCell ref="I106:K106"/>
    <mergeCell ref="A107:C107"/>
    <mergeCell ref="I107:K107"/>
    <mergeCell ref="A85:F85"/>
    <mergeCell ref="I85:N85"/>
    <mergeCell ref="A80:C80"/>
    <mergeCell ref="I80:K80"/>
    <mergeCell ref="A86:F86"/>
    <mergeCell ref="I86:N86"/>
    <mergeCell ref="M149:N149"/>
    <mergeCell ref="A90:B90"/>
    <mergeCell ref="C90:G90"/>
    <mergeCell ref="I415:J415"/>
    <mergeCell ref="A419:B419"/>
    <mergeCell ref="C419:D419"/>
    <mergeCell ref="E419:F419"/>
    <mergeCell ref="I113:N113"/>
    <mergeCell ref="I100:K100"/>
    <mergeCell ref="A113:F113"/>
    <mergeCell ref="M120:N120"/>
    <mergeCell ref="M122:N122"/>
    <mergeCell ref="C94:D94"/>
    <mergeCell ref="I94:J94"/>
    <mergeCell ref="I124:O124"/>
    <mergeCell ref="A143:B143"/>
    <mergeCell ref="I102:K102"/>
    <mergeCell ref="A103:C103"/>
    <mergeCell ref="E120:F120"/>
    <mergeCell ref="I120:J120"/>
    <mergeCell ref="K95:L95"/>
    <mergeCell ref="A97:G97"/>
    <mergeCell ref="I97:O97"/>
    <mergeCell ref="K120:L120"/>
    <mergeCell ref="A120:B120"/>
    <mergeCell ref="A127:C127"/>
    <mergeCell ref="I127:K127"/>
    <mergeCell ref="A119:B119"/>
    <mergeCell ref="I119:J119"/>
    <mergeCell ref="I123:J123"/>
    <mergeCell ref="I133:K133"/>
    <mergeCell ref="I128:K128"/>
    <mergeCell ref="K122:L122"/>
    <mergeCell ref="A94:B94"/>
    <mergeCell ref="E118:G118"/>
    <mergeCell ref="A122:B122"/>
    <mergeCell ref="C122:D122"/>
    <mergeCell ref="A129:C129"/>
    <mergeCell ref="I129:K129"/>
    <mergeCell ref="I340:O340"/>
    <mergeCell ref="A337:B337"/>
    <mergeCell ref="C337:D337"/>
    <mergeCell ref="A148:B148"/>
    <mergeCell ref="I338:J338"/>
    <mergeCell ref="K338:L338"/>
    <mergeCell ref="M417:N417"/>
    <mergeCell ref="I413:J413"/>
    <mergeCell ref="K413:O413"/>
    <mergeCell ref="A62:B62"/>
    <mergeCell ref="I62:J62"/>
    <mergeCell ref="K64:L64"/>
    <mergeCell ref="A75:C75"/>
    <mergeCell ref="I76:K76"/>
    <mergeCell ref="A79:C79"/>
    <mergeCell ref="I79:K79"/>
    <mergeCell ref="A68:B68"/>
    <mergeCell ref="C68:D68"/>
    <mergeCell ref="E68:F68"/>
    <mergeCell ref="E66:F66"/>
    <mergeCell ref="I66:J66"/>
    <mergeCell ref="K66:L66"/>
    <mergeCell ref="A81:C81"/>
    <mergeCell ref="K67:L67"/>
    <mergeCell ref="M68:N68"/>
    <mergeCell ref="A69:B69"/>
    <mergeCell ref="C69:D69"/>
    <mergeCell ref="I68:J68"/>
    <mergeCell ref="K68:L68"/>
    <mergeCell ref="E69:F69"/>
    <mergeCell ref="A87:F87"/>
    <mergeCell ref="C413:G413"/>
    <mergeCell ref="A417:B417"/>
    <mergeCell ref="C417:D417"/>
    <mergeCell ref="E417:F417"/>
    <mergeCell ref="I417:J417"/>
    <mergeCell ref="A416:B416"/>
    <mergeCell ref="C416:D416"/>
    <mergeCell ref="E416:G416"/>
    <mergeCell ref="I416:J416"/>
    <mergeCell ref="K416:L416"/>
    <mergeCell ref="K417:L417"/>
    <mergeCell ref="A414:B414"/>
    <mergeCell ref="C414:G414"/>
    <mergeCell ref="I414:J414"/>
    <mergeCell ref="K414:O414"/>
    <mergeCell ref="M145:O145"/>
    <mergeCell ref="I419:J419"/>
    <mergeCell ref="K419:L419"/>
    <mergeCell ref="M419:N419"/>
    <mergeCell ref="A145:B145"/>
    <mergeCell ref="C145:D145"/>
    <mergeCell ref="E145:G145"/>
    <mergeCell ref="A415:B415"/>
    <mergeCell ref="C415:D415"/>
    <mergeCell ref="E415:G415"/>
    <mergeCell ref="M416:O416"/>
    <mergeCell ref="C335:D335"/>
    <mergeCell ref="K335:L335"/>
    <mergeCell ref="C362:D362"/>
    <mergeCell ref="K362:L362"/>
    <mergeCell ref="C389:D389"/>
    <mergeCell ref="K389:L389"/>
    <mergeCell ref="A389:B389"/>
    <mergeCell ref="M415:O415"/>
    <mergeCell ref="E284:F284"/>
    <mergeCell ref="I337:J337"/>
    <mergeCell ref="K337:L337"/>
    <mergeCell ref="A58:F58"/>
    <mergeCell ref="I58:N58"/>
    <mergeCell ref="A140:F140"/>
    <mergeCell ref="A135:C135"/>
    <mergeCell ref="I135:K135"/>
    <mergeCell ref="I145:J145"/>
    <mergeCell ref="K145:L145"/>
    <mergeCell ref="I89:J89"/>
    <mergeCell ref="K89:O89"/>
    <mergeCell ref="A91:B91"/>
    <mergeCell ref="C91:D91"/>
    <mergeCell ref="E91:G91"/>
    <mergeCell ref="I90:J90"/>
    <mergeCell ref="K90:O90"/>
    <mergeCell ref="A104:C104"/>
    <mergeCell ref="I104:K104"/>
    <mergeCell ref="A105:C105"/>
    <mergeCell ref="I105:K105"/>
    <mergeCell ref="A100:C100"/>
    <mergeCell ref="K118:L118"/>
    <mergeCell ref="M118:O118"/>
    <mergeCell ref="A109:C110"/>
    <mergeCell ref="E109:F109"/>
    <mergeCell ref="I109:K110"/>
    <mergeCell ref="I139:N139"/>
    <mergeCell ref="C118:D118"/>
    <mergeCell ref="A413:B413"/>
    <mergeCell ref="A227:B227"/>
    <mergeCell ref="J1:O1"/>
    <mergeCell ref="P4:P5"/>
    <mergeCell ref="A11:B11"/>
    <mergeCell ref="C11:D11"/>
    <mergeCell ref="E11:G11"/>
    <mergeCell ref="I11:J11"/>
    <mergeCell ref="K11:L11"/>
    <mergeCell ref="M11:O11"/>
    <mergeCell ref="A38:B38"/>
    <mergeCell ref="C38:D38"/>
    <mergeCell ref="E38:G38"/>
    <mergeCell ref="I38:J38"/>
    <mergeCell ref="K38:L38"/>
    <mergeCell ref="M38:O38"/>
    <mergeCell ref="P1:P2"/>
    <mergeCell ref="C9:G9"/>
    <mergeCell ref="K9:O9"/>
    <mergeCell ref="A12:B12"/>
    <mergeCell ref="C12:D12"/>
    <mergeCell ref="I12:J12"/>
    <mergeCell ref="K12:L12"/>
    <mergeCell ref="A13:B13"/>
    <mergeCell ref="C13:D13"/>
    <mergeCell ref="I13:J13"/>
    <mergeCell ref="K13:L13"/>
    <mergeCell ref="I9:J9"/>
    <mergeCell ref="A25:C25"/>
    <mergeCell ref="I25:K25"/>
    <mergeCell ref="M37:O37"/>
    <mergeCell ref="D30:E30"/>
    <mergeCell ref="A3:D3"/>
    <mergeCell ref="A4:B4"/>
    <mergeCell ref="K144:O144"/>
    <mergeCell ref="C143:G143"/>
    <mergeCell ref="I143:J143"/>
    <mergeCell ref="K143:O143"/>
    <mergeCell ref="A149:B149"/>
    <mergeCell ref="A150:B150"/>
    <mergeCell ref="C120:D120"/>
    <mergeCell ref="E92:G92"/>
    <mergeCell ref="I92:J92"/>
    <mergeCell ref="K92:L92"/>
    <mergeCell ref="K123:L123"/>
    <mergeCell ref="A121:B121"/>
    <mergeCell ref="C121:D121"/>
    <mergeCell ref="I121:J121"/>
    <mergeCell ref="K121:L121"/>
    <mergeCell ref="A125:C125"/>
    <mergeCell ref="I125:K125"/>
    <mergeCell ref="A126:C126"/>
    <mergeCell ref="I126:K126"/>
    <mergeCell ref="C116:G116"/>
    <mergeCell ref="I116:J116"/>
    <mergeCell ref="K116:O116"/>
    <mergeCell ref="C148:D148"/>
    <mergeCell ref="M119:O119"/>
    <mergeCell ref="E146:G146"/>
    <mergeCell ref="M146:O146"/>
    <mergeCell ref="M123:N123"/>
    <mergeCell ref="A101:C101"/>
    <mergeCell ref="I101:K101"/>
    <mergeCell ref="E95:F95"/>
    <mergeCell ref="I95:J95"/>
    <mergeCell ref="A116:B116"/>
    <mergeCell ref="E12:F12"/>
    <mergeCell ref="A33:F33"/>
    <mergeCell ref="I33:N33"/>
    <mergeCell ref="I18:K18"/>
    <mergeCell ref="A19:C19"/>
    <mergeCell ref="I19:K19"/>
    <mergeCell ref="A65:B65"/>
    <mergeCell ref="C65:D65"/>
    <mergeCell ref="E65:G65"/>
    <mergeCell ref="I65:J65"/>
    <mergeCell ref="K65:L65"/>
    <mergeCell ref="M65:O65"/>
    <mergeCell ref="M66:N66"/>
    <mergeCell ref="A66:B66"/>
    <mergeCell ref="A89:B89"/>
    <mergeCell ref="C89:G89"/>
    <mergeCell ref="A49:C49"/>
    <mergeCell ref="A46:C46"/>
    <mergeCell ref="I46:K46"/>
    <mergeCell ref="A51:C51"/>
    <mergeCell ref="I49:K49"/>
    <mergeCell ref="A50:C50"/>
    <mergeCell ref="I50:K50"/>
    <mergeCell ref="I51:K51"/>
    <mergeCell ref="A52:C52"/>
    <mergeCell ref="I52:K52"/>
    <mergeCell ref="A54:C54"/>
    <mergeCell ref="I54:K54"/>
    <mergeCell ref="A57:C57"/>
    <mergeCell ref="I57:K57"/>
    <mergeCell ref="A53:C53"/>
    <mergeCell ref="I53:K53"/>
    <mergeCell ref="E254:G254"/>
    <mergeCell ref="M254:O254"/>
    <mergeCell ref="E335:G335"/>
    <mergeCell ref="M335:O335"/>
    <mergeCell ref="E362:G362"/>
    <mergeCell ref="M362:O362"/>
    <mergeCell ref="E389:G389"/>
    <mergeCell ref="A67:B67"/>
    <mergeCell ref="A144:B144"/>
    <mergeCell ref="A132:C132"/>
    <mergeCell ref="I132:K132"/>
    <mergeCell ref="A133:C133"/>
    <mergeCell ref="E119:G119"/>
    <mergeCell ref="C254:D254"/>
    <mergeCell ref="K254:L254"/>
    <mergeCell ref="C146:D146"/>
    <mergeCell ref="K146:L146"/>
    <mergeCell ref="C119:D119"/>
    <mergeCell ref="K119:L119"/>
    <mergeCell ref="C92:D92"/>
    <mergeCell ref="A128:C128"/>
    <mergeCell ref="A93:B93"/>
    <mergeCell ref="C93:D93"/>
    <mergeCell ref="E93:F93"/>
    <mergeCell ref="I93:J93"/>
    <mergeCell ref="K93:L93"/>
    <mergeCell ref="I118:J118"/>
    <mergeCell ref="A114:F114"/>
    <mergeCell ref="I114:N114"/>
    <mergeCell ref="A139:F139"/>
    <mergeCell ref="C144:G144"/>
    <mergeCell ref="I144:J144"/>
  </mergeCells>
  <phoneticPr fontId="8"/>
  <conditionalFormatting sqref="A28 E29">
    <cfRule type="expression" dxfId="145" priority="190" stopIfTrue="1">
      <formula>$E$22="○"</formula>
    </cfRule>
  </conditionalFormatting>
  <conditionalFormatting sqref="A28">
    <cfRule type="expression" dxfId="144" priority="189" stopIfTrue="1">
      <formula>$H$5=TRUE</formula>
    </cfRule>
  </conditionalFormatting>
  <conditionalFormatting sqref="A55">
    <cfRule type="expression" dxfId="143" priority="60" stopIfTrue="1">
      <formula>$E$22="○"</formula>
    </cfRule>
    <cfRule type="expression" dxfId="142" priority="59" stopIfTrue="1">
      <formula>$H$5=TRUE</formula>
    </cfRule>
  </conditionalFormatting>
  <conditionalFormatting sqref="A82">
    <cfRule type="expression" dxfId="141" priority="55" stopIfTrue="1">
      <formula>$H$5=TRUE</formula>
    </cfRule>
    <cfRule type="expression" dxfId="140" priority="56" stopIfTrue="1">
      <formula>$E$22="○"</formula>
    </cfRule>
  </conditionalFormatting>
  <conditionalFormatting sqref="A109">
    <cfRule type="expression" dxfId="139" priority="52" stopIfTrue="1">
      <formula>$E$22="○"</formula>
    </cfRule>
    <cfRule type="expression" dxfId="138" priority="51" stopIfTrue="1">
      <formula>$H$5=TRUE</formula>
    </cfRule>
  </conditionalFormatting>
  <conditionalFormatting sqref="A136">
    <cfRule type="expression" dxfId="137" priority="48" stopIfTrue="1">
      <formula>$E$22="○"</formula>
    </cfRule>
    <cfRule type="expression" dxfId="136" priority="47" stopIfTrue="1">
      <formula>$H$5=TRUE</formula>
    </cfRule>
  </conditionalFormatting>
  <conditionalFormatting sqref="A163">
    <cfRule type="expression" dxfId="135" priority="44" stopIfTrue="1">
      <formula>$E$22="○"</formula>
    </cfRule>
    <cfRule type="expression" dxfId="134" priority="43" stopIfTrue="1">
      <formula>$H$5=TRUE</formula>
    </cfRule>
  </conditionalFormatting>
  <conditionalFormatting sqref="A190">
    <cfRule type="expression" dxfId="133" priority="39" stopIfTrue="1">
      <formula>$H$5=TRUE</formula>
    </cfRule>
    <cfRule type="expression" dxfId="132" priority="40" stopIfTrue="1">
      <formula>$E$22="○"</formula>
    </cfRule>
  </conditionalFormatting>
  <conditionalFormatting sqref="A217">
    <cfRule type="expression" dxfId="131" priority="35" stopIfTrue="1">
      <formula>$H$5=TRUE</formula>
    </cfRule>
    <cfRule type="expression" dxfId="130" priority="36" stopIfTrue="1">
      <formula>$E$22="○"</formula>
    </cfRule>
  </conditionalFormatting>
  <conditionalFormatting sqref="A244">
    <cfRule type="expression" dxfId="129" priority="31" stopIfTrue="1">
      <formula>$H$5=TRUE</formula>
    </cfRule>
    <cfRule type="expression" dxfId="128" priority="32" stopIfTrue="1">
      <formula>$E$22="○"</formula>
    </cfRule>
  </conditionalFormatting>
  <conditionalFormatting sqref="A271">
    <cfRule type="expression" dxfId="127" priority="27" stopIfTrue="1">
      <formula>$H$5=TRUE</formula>
    </cfRule>
    <cfRule type="expression" dxfId="126" priority="28" stopIfTrue="1">
      <formula>$E$22="○"</formula>
    </cfRule>
  </conditionalFormatting>
  <conditionalFormatting sqref="A298">
    <cfRule type="expression" dxfId="125" priority="23" stopIfTrue="1">
      <formula>$H$5=TRUE</formula>
    </cfRule>
    <cfRule type="expression" dxfId="124" priority="24" stopIfTrue="1">
      <formula>$E$22="○"</formula>
    </cfRule>
  </conditionalFormatting>
  <conditionalFormatting sqref="A325">
    <cfRule type="expression" dxfId="123" priority="19" stopIfTrue="1">
      <formula>$H$5=TRUE</formula>
    </cfRule>
    <cfRule type="expression" dxfId="122" priority="20" stopIfTrue="1">
      <formula>$E$22="○"</formula>
    </cfRule>
  </conditionalFormatting>
  <conditionalFormatting sqref="A352">
    <cfRule type="expression" dxfId="121" priority="16" stopIfTrue="1">
      <formula>$E$22="○"</formula>
    </cfRule>
    <cfRule type="expression" dxfId="120" priority="15" stopIfTrue="1">
      <formula>$H$5=TRUE</formula>
    </cfRule>
  </conditionalFormatting>
  <conditionalFormatting sqref="A379">
    <cfRule type="expression" dxfId="119" priority="11" stopIfTrue="1">
      <formula>$H$5=TRUE</formula>
    </cfRule>
    <cfRule type="expression" dxfId="118" priority="12" stopIfTrue="1">
      <formula>$E$22="○"</formula>
    </cfRule>
  </conditionalFormatting>
  <conditionalFormatting sqref="A406">
    <cfRule type="expression" dxfId="117" priority="7" stopIfTrue="1">
      <formula>$H$5=TRUE</formula>
    </cfRule>
    <cfRule type="expression" dxfId="116" priority="8" stopIfTrue="1">
      <formula>$E$22="○"</formula>
    </cfRule>
  </conditionalFormatting>
  <conditionalFormatting sqref="A433">
    <cfRule type="expression" dxfId="115" priority="3" stopIfTrue="1">
      <formula>$H$5=TRUE</formula>
    </cfRule>
    <cfRule type="expression" dxfId="114" priority="4" stopIfTrue="1">
      <formula>$E$22="○"</formula>
    </cfRule>
  </conditionalFormatting>
  <conditionalFormatting sqref="E56">
    <cfRule type="expression" dxfId="113" priority="77" stopIfTrue="1">
      <formula>$E$22="○"</formula>
    </cfRule>
  </conditionalFormatting>
  <conditionalFormatting sqref="E83">
    <cfRule type="expression" dxfId="112" priority="76" stopIfTrue="1">
      <formula>$E$22="○"</formula>
    </cfRule>
  </conditionalFormatting>
  <conditionalFormatting sqref="E110">
    <cfRule type="expression" dxfId="111" priority="75" stopIfTrue="1">
      <formula>$E$22="○"</formula>
    </cfRule>
  </conditionalFormatting>
  <conditionalFormatting sqref="E137">
    <cfRule type="expression" dxfId="110" priority="74" stopIfTrue="1">
      <formula>$E$22="○"</formula>
    </cfRule>
  </conditionalFormatting>
  <conditionalFormatting sqref="E164">
    <cfRule type="expression" dxfId="109" priority="73" stopIfTrue="1">
      <formula>$E$22="○"</formula>
    </cfRule>
  </conditionalFormatting>
  <conditionalFormatting sqref="E191">
    <cfRule type="expression" dxfId="108" priority="72" stopIfTrue="1">
      <formula>$E$22="○"</formula>
    </cfRule>
  </conditionalFormatting>
  <conditionalFormatting sqref="E218">
    <cfRule type="expression" dxfId="107" priority="71" stopIfTrue="1">
      <formula>$E$22="○"</formula>
    </cfRule>
  </conditionalFormatting>
  <conditionalFormatting sqref="E245">
    <cfRule type="expression" dxfId="106" priority="70" stopIfTrue="1">
      <formula>$E$22="○"</formula>
    </cfRule>
  </conditionalFormatting>
  <conditionalFormatting sqref="E272">
    <cfRule type="expression" dxfId="105" priority="69" stopIfTrue="1">
      <formula>$E$22="○"</formula>
    </cfRule>
  </conditionalFormatting>
  <conditionalFormatting sqref="E299">
    <cfRule type="expression" dxfId="104" priority="68" stopIfTrue="1">
      <formula>$E$22="○"</formula>
    </cfRule>
  </conditionalFormatting>
  <conditionalFormatting sqref="E326">
    <cfRule type="expression" dxfId="103" priority="67" stopIfTrue="1">
      <formula>$E$22="○"</formula>
    </cfRule>
  </conditionalFormatting>
  <conditionalFormatting sqref="E353">
    <cfRule type="expression" dxfId="102" priority="66" stopIfTrue="1">
      <formula>$E$22="○"</formula>
    </cfRule>
  </conditionalFormatting>
  <conditionalFormatting sqref="E380">
    <cfRule type="expression" dxfId="101" priority="65" stopIfTrue="1">
      <formula>$E$22="○"</formula>
    </cfRule>
  </conditionalFormatting>
  <conditionalFormatting sqref="E407">
    <cfRule type="expression" dxfId="100" priority="64" stopIfTrue="1">
      <formula>$E$22="○"</formula>
    </cfRule>
  </conditionalFormatting>
  <conditionalFormatting sqref="E434">
    <cfRule type="expression" dxfId="99" priority="63" stopIfTrue="1">
      <formula>$E$22="○"</formula>
    </cfRule>
  </conditionalFormatting>
  <conditionalFormatting sqref="F18 A18:B27">
    <cfRule type="expression" dxfId="98" priority="254" stopIfTrue="1">
      <formula>#REF!=TRUE</formula>
    </cfRule>
  </conditionalFormatting>
  <conditionalFormatting sqref="F45 A45:B54">
    <cfRule type="expression" dxfId="97" priority="220" stopIfTrue="1">
      <formula>#REF!=TRUE</formula>
    </cfRule>
  </conditionalFormatting>
  <conditionalFormatting sqref="F72 A72:B81">
    <cfRule type="expression" dxfId="96" priority="218" stopIfTrue="1">
      <formula>#REF!=TRUE</formula>
    </cfRule>
  </conditionalFormatting>
  <conditionalFormatting sqref="F99 A99:B108">
    <cfRule type="expression" dxfId="95" priority="216" stopIfTrue="1">
      <formula>#REF!=TRUE</formula>
    </cfRule>
  </conditionalFormatting>
  <conditionalFormatting sqref="F126 A126:B135">
    <cfRule type="expression" dxfId="94" priority="214" stopIfTrue="1">
      <formula>#REF!=TRUE</formula>
    </cfRule>
  </conditionalFormatting>
  <conditionalFormatting sqref="F153 A153:B162">
    <cfRule type="expression" dxfId="93" priority="210" stopIfTrue="1">
      <formula>#REF!=TRUE</formula>
    </cfRule>
  </conditionalFormatting>
  <conditionalFormatting sqref="F180 A180:B189">
    <cfRule type="expression" dxfId="92" priority="192" stopIfTrue="1">
      <formula>#REF!=TRUE</formula>
    </cfRule>
  </conditionalFormatting>
  <conditionalFormatting sqref="F207 A207:B216">
    <cfRule type="expression" dxfId="91" priority="194" stopIfTrue="1">
      <formula>#REF!=TRUE</formula>
    </cfRule>
  </conditionalFormatting>
  <conditionalFormatting sqref="F234 A234:B243">
    <cfRule type="expression" dxfId="90" priority="196" stopIfTrue="1">
      <formula>#REF!=TRUE</formula>
    </cfRule>
  </conditionalFormatting>
  <conditionalFormatting sqref="F261 A261:B270">
    <cfRule type="expression" dxfId="89" priority="198" stopIfTrue="1">
      <formula>#REF!=TRUE</formula>
    </cfRule>
  </conditionalFormatting>
  <conditionalFormatting sqref="F288 A288:B297">
    <cfRule type="expression" dxfId="88" priority="200" stopIfTrue="1">
      <formula>#REF!=TRUE</formula>
    </cfRule>
  </conditionalFormatting>
  <conditionalFormatting sqref="F315 A315:B324">
    <cfRule type="expression" dxfId="87" priority="202" stopIfTrue="1">
      <formula>#REF!=TRUE</formula>
    </cfRule>
  </conditionalFormatting>
  <conditionalFormatting sqref="F342 A342:B351">
    <cfRule type="expression" dxfId="86" priority="204" stopIfTrue="1">
      <formula>#REF!=TRUE</formula>
    </cfRule>
  </conditionalFormatting>
  <conditionalFormatting sqref="F369 A369:B378">
    <cfRule type="expression" dxfId="85" priority="206" stopIfTrue="1">
      <formula>#REF!=TRUE</formula>
    </cfRule>
  </conditionalFormatting>
  <conditionalFormatting sqref="F396 A396:B405">
    <cfRule type="expression" dxfId="84" priority="208" stopIfTrue="1">
      <formula>#REF!=TRUE</formula>
    </cfRule>
  </conditionalFormatting>
  <conditionalFormatting sqref="F423 A423:B432">
    <cfRule type="expression" dxfId="83" priority="212" stopIfTrue="1">
      <formula>#REF!=TRUE</formula>
    </cfRule>
  </conditionalFormatting>
  <conditionalFormatting sqref="G28">
    <cfRule type="expression" dxfId="82" priority="188" stopIfTrue="1">
      <formula>$E$22="○"</formula>
    </cfRule>
  </conditionalFormatting>
  <conditionalFormatting sqref="G55">
    <cfRule type="expression" dxfId="81" priority="181" stopIfTrue="1">
      <formula>$E$22="○"</formula>
    </cfRule>
  </conditionalFormatting>
  <conditionalFormatting sqref="G82">
    <cfRule type="expression" dxfId="80" priority="174" stopIfTrue="1">
      <formula>$E$22="○"</formula>
    </cfRule>
  </conditionalFormatting>
  <conditionalFormatting sqref="G109">
    <cfRule type="expression" dxfId="79" priority="167" stopIfTrue="1">
      <formula>$E$22="○"</formula>
    </cfRule>
  </conditionalFormatting>
  <conditionalFormatting sqref="G136">
    <cfRule type="expression" dxfId="78" priority="160" stopIfTrue="1">
      <formula>$E$22="○"</formula>
    </cfRule>
  </conditionalFormatting>
  <conditionalFormatting sqref="G163">
    <cfRule type="expression" dxfId="77" priority="153" stopIfTrue="1">
      <formula>$E$22="○"</formula>
    </cfRule>
  </conditionalFormatting>
  <conditionalFormatting sqref="G190">
    <cfRule type="expression" dxfId="76" priority="146" stopIfTrue="1">
      <formula>$E$22="○"</formula>
    </cfRule>
  </conditionalFormatting>
  <conditionalFormatting sqref="G217">
    <cfRule type="expression" dxfId="75" priority="139" stopIfTrue="1">
      <formula>$E$22="○"</formula>
    </cfRule>
  </conditionalFormatting>
  <conditionalFormatting sqref="G244">
    <cfRule type="expression" dxfId="74" priority="132" stopIfTrue="1">
      <formula>$E$22="○"</formula>
    </cfRule>
  </conditionalFormatting>
  <conditionalFormatting sqref="G271">
    <cfRule type="expression" dxfId="73" priority="125" stopIfTrue="1">
      <formula>$E$22="○"</formula>
    </cfRule>
  </conditionalFormatting>
  <conditionalFormatting sqref="G298">
    <cfRule type="expression" dxfId="72" priority="118" stopIfTrue="1">
      <formula>$E$22="○"</formula>
    </cfRule>
  </conditionalFormatting>
  <conditionalFormatting sqref="G325">
    <cfRule type="expression" dxfId="71" priority="111" stopIfTrue="1">
      <formula>$E$22="○"</formula>
    </cfRule>
  </conditionalFormatting>
  <conditionalFormatting sqref="G352">
    <cfRule type="expression" dxfId="70" priority="104" stopIfTrue="1">
      <formula>$E$22="○"</formula>
    </cfRule>
  </conditionalFormatting>
  <conditionalFormatting sqref="G379">
    <cfRule type="expression" dxfId="69" priority="97" stopIfTrue="1">
      <formula>$E$22="○"</formula>
    </cfRule>
  </conditionalFormatting>
  <conditionalFormatting sqref="G406">
    <cfRule type="expression" dxfId="68" priority="90" stopIfTrue="1">
      <formula>$E$22="○"</formula>
    </cfRule>
  </conditionalFormatting>
  <conditionalFormatting sqref="G433">
    <cfRule type="expression" dxfId="67" priority="83" stopIfTrue="1">
      <formula>$E$22="○"</formula>
    </cfRule>
  </conditionalFormatting>
  <conditionalFormatting sqref="I28">
    <cfRule type="expression" dxfId="66" priority="62" stopIfTrue="1">
      <formula>$E$22="○"</formula>
    </cfRule>
    <cfRule type="expression" dxfId="65" priority="61" stopIfTrue="1">
      <formula>$H$5=TRUE</formula>
    </cfRule>
  </conditionalFormatting>
  <conditionalFormatting sqref="I55">
    <cfRule type="expression" dxfId="64" priority="58" stopIfTrue="1">
      <formula>$E$22="○"</formula>
    </cfRule>
    <cfRule type="expression" dxfId="63" priority="57" stopIfTrue="1">
      <formula>$H$5=TRUE</formula>
    </cfRule>
  </conditionalFormatting>
  <conditionalFormatting sqref="I82">
    <cfRule type="expression" dxfId="62" priority="54" stopIfTrue="1">
      <formula>$E$22="○"</formula>
    </cfRule>
    <cfRule type="expression" dxfId="61" priority="53" stopIfTrue="1">
      <formula>$H$5=TRUE</formula>
    </cfRule>
  </conditionalFormatting>
  <conditionalFormatting sqref="I109">
    <cfRule type="expression" dxfId="60" priority="49" stopIfTrue="1">
      <formula>$H$5=TRUE</formula>
    </cfRule>
    <cfRule type="expression" dxfId="59" priority="50" stopIfTrue="1">
      <formula>$E$22="○"</formula>
    </cfRule>
  </conditionalFormatting>
  <conditionalFormatting sqref="I136">
    <cfRule type="expression" dxfId="58" priority="46" stopIfTrue="1">
      <formula>$E$22="○"</formula>
    </cfRule>
    <cfRule type="expression" dxfId="57" priority="45" stopIfTrue="1">
      <formula>$H$5=TRUE</formula>
    </cfRule>
  </conditionalFormatting>
  <conditionalFormatting sqref="I163">
    <cfRule type="expression" dxfId="56" priority="41" stopIfTrue="1">
      <formula>$H$5=TRUE</formula>
    </cfRule>
    <cfRule type="expression" dxfId="55" priority="42" stopIfTrue="1">
      <formula>$E$22="○"</formula>
    </cfRule>
  </conditionalFormatting>
  <conditionalFormatting sqref="I190">
    <cfRule type="expression" dxfId="54" priority="38" stopIfTrue="1">
      <formula>$E$22="○"</formula>
    </cfRule>
    <cfRule type="expression" dxfId="53" priority="37" stopIfTrue="1">
      <formula>$H$5=TRUE</formula>
    </cfRule>
  </conditionalFormatting>
  <conditionalFormatting sqref="I217">
    <cfRule type="expression" dxfId="52" priority="33" stopIfTrue="1">
      <formula>$H$5=TRUE</formula>
    </cfRule>
    <cfRule type="expression" dxfId="51" priority="34" stopIfTrue="1">
      <formula>$E$22="○"</formula>
    </cfRule>
  </conditionalFormatting>
  <conditionalFormatting sqref="I244">
    <cfRule type="expression" dxfId="50" priority="30" stopIfTrue="1">
      <formula>$E$22="○"</formula>
    </cfRule>
    <cfRule type="expression" dxfId="49" priority="29" stopIfTrue="1">
      <formula>$H$5=TRUE</formula>
    </cfRule>
  </conditionalFormatting>
  <conditionalFormatting sqref="I271">
    <cfRule type="expression" dxfId="48" priority="26" stopIfTrue="1">
      <formula>$E$22="○"</formula>
    </cfRule>
    <cfRule type="expression" dxfId="47" priority="25" stopIfTrue="1">
      <formula>$H$5=TRUE</formula>
    </cfRule>
  </conditionalFormatting>
  <conditionalFormatting sqref="I298">
    <cfRule type="expression" dxfId="46" priority="21" stopIfTrue="1">
      <formula>$H$5=TRUE</formula>
    </cfRule>
    <cfRule type="expression" dxfId="45" priority="22" stopIfTrue="1">
      <formula>$E$22="○"</formula>
    </cfRule>
  </conditionalFormatting>
  <conditionalFormatting sqref="I325">
    <cfRule type="expression" dxfId="44" priority="17" stopIfTrue="1">
      <formula>$H$5=TRUE</formula>
    </cfRule>
    <cfRule type="expression" dxfId="43" priority="18" stopIfTrue="1">
      <formula>$E$22="○"</formula>
    </cfRule>
  </conditionalFormatting>
  <conditionalFormatting sqref="I352">
    <cfRule type="expression" dxfId="42" priority="13" stopIfTrue="1">
      <formula>$H$5=TRUE</formula>
    </cfRule>
    <cfRule type="expression" dxfId="41" priority="14" stopIfTrue="1">
      <formula>$E$22="○"</formula>
    </cfRule>
  </conditionalFormatting>
  <conditionalFormatting sqref="I379">
    <cfRule type="expression" dxfId="40" priority="9" stopIfTrue="1">
      <formula>$H$5=TRUE</formula>
    </cfRule>
    <cfRule type="expression" dxfId="39" priority="10" stopIfTrue="1">
      <formula>$E$22="○"</formula>
    </cfRule>
  </conditionalFormatting>
  <conditionalFormatting sqref="I406">
    <cfRule type="expression" dxfId="38" priority="6" stopIfTrue="1">
      <formula>$E$22="○"</formula>
    </cfRule>
    <cfRule type="expression" dxfId="37" priority="5" stopIfTrue="1">
      <formula>$H$5=TRUE</formula>
    </cfRule>
  </conditionalFormatting>
  <conditionalFormatting sqref="I433">
    <cfRule type="expression" dxfId="36" priority="2" stopIfTrue="1">
      <formula>$E$22="○"</formula>
    </cfRule>
    <cfRule type="expression" dxfId="35" priority="1" stopIfTrue="1">
      <formula>$H$5=TRUE</formula>
    </cfRule>
  </conditionalFormatting>
  <conditionalFormatting sqref="N18 I18:J27">
    <cfRule type="expression" dxfId="34" priority="233" stopIfTrue="1">
      <formula>#REF!=TRUE</formula>
    </cfRule>
  </conditionalFormatting>
  <conditionalFormatting sqref="N45 I45:J54">
    <cfRule type="expression" dxfId="33" priority="219" stopIfTrue="1">
      <formula>#REF!=TRUE</formula>
    </cfRule>
  </conditionalFormatting>
  <conditionalFormatting sqref="N72 I72:J81">
    <cfRule type="expression" dxfId="32" priority="217" stopIfTrue="1">
      <formula>#REF!=TRUE</formula>
    </cfRule>
  </conditionalFormatting>
  <conditionalFormatting sqref="N99 I99:J108">
    <cfRule type="expression" dxfId="31" priority="215" stopIfTrue="1">
      <formula>#REF!=TRUE</formula>
    </cfRule>
  </conditionalFormatting>
  <conditionalFormatting sqref="N126 I126:J135">
    <cfRule type="expression" dxfId="30" priority="213" stopIfTrue="1">
      <formula>#REF!=TRUE</formula>
    </cfRule>
  </conditionalFormatting>
  <conditionalFormatting sqref="N153 I153:J162">
    <cfRule type="expression" dxfId="29" priority="209" stopIfTrue="1">
      <formula>#REF!=TRUE</formula>
    </cfRule>
  </conditionalFormatting>
  <conditionalFormatting sqref="N180 I180:J189">
    <cfRule type="expression" dxfId="28" priority="191" stopIfTrue="1">
      <formula>#REF!=TRUE</formula>
    </cfRule>
  </conditionalFormatting>
  <conditionalFormatting sqref="N207 I207:J216">
    <cfRule type="expression" dxfId="27" priority="193" stopIfTrue="1">
      <formula>#REF!=TRUE</formula>
    </cfRule>
  </conditionalFormatting>
  <conditionalFormatting sqref="N234 I234:J243">
    <cfRule type="expression" dxfId="26" priority="195" stopIfTrue="1">
      <formula>#REF!=TRUE</formula>
    </cfRule>
  </conditionalFormatting>
  <conditionalFormatting sqref="N261 I261:J270">
    <cfRule type="expression" dxfId="25" priority="197" stopIfTrue="1">
      <formula>#REF!=TRUE</formula>
    </cfRule>
  </conditionalFormatting>
  <conditionalFormatting sqref="N288 I288:J297">
    <cfRule type="expression" dxfId="24" priority="199" stopIfTrue="1">
      <formula>#REF!=TRUE</formula>
    </cfRule>
  </conditionalFormatting>
  <conditionalFormatting sqref="N315 I315:J324">
    <cfRule type="expression" dxfId="23" priority="201" stopIfTrue="1">
      <formula>#REF!=TRUE</formula>
    </cfRule>
  </conditionalFormatting>
  <conditionalFormatting sqref="N342 I342:J351">
    <cfRule type="expression" dxfId="22" priority="203" stopIfTrue="1">
      <formula>#REF!=TRUE</formula>
    </cfRule>
  </conditionalFormatting>
  <conditionalFormatting sqref="N369 I369:J378">
    <cfRule type="expression" dxfId="21" priority="205" stopIfTrue="1">
      <formula>#REF!=TRUE</formula>
    </cfRule>
  </conditionalFormatting>
  <conditionalFormatting sqref="N396 I396:J405">
    <cfRule type="expression" dxfId="20" priority="207" stopIfTrue="1">
      <formula>#REF!=TRUE</formula>
    </cfRule>
  </conditionalFormatting>
  <conditionalFormatting sqref="N423 I423:J432">
    <cfRule type="expression" dxfId="19" priority="211" stopIfTrue="1">
      <formula>#REF!=TRUE</formula>
    </cfRule>
  </conditionalFormatting>
  <conditionalFormatting sqref="O28">
    <cfRule type="expression" dxfId="18" priority="186" stopIfTrue="1">
      <formula>$E$22="○"</formula>
    </cfRule>
  </conditionalFormatting>
  <conditionalFormatting sqref="O55">
    <cfRule type="expression" dxfId="17" priority="179" stopIfTrue="1">
      <formula>$E$22="○"</formula>
    </cfRule>
  </conditionalFormatting>
  <conditionalFormatting sqref="O82">
    <cfRule type="expression" dxfId="16" priority="172" stopIfTrue="1">
      <formula>$E$22="○"</formula>
    </cfRule>
  </conditionalFormatting>
  <conditionalFormatting sqref="O109">
    <cfRule type="expression" dxfId="15" priority="165" stopIfTrue="1">
      <formula>$E$22="○"</formula>
    </cfRule>
  </conditionalFormatting>
  <conditionalFormatting sqref="O136">
    <cfRule type="expression" dxfId="14" priority="158" stopIfTrue="1">
      <formula>$E$22="○"</formula>
    </cfRule>
  </conditionalFormatting>
  <conditionalFormatting sqref="O163">
    <cfRule type="expression" dxfId="13" priority="151" stopIfTrue="1">
      <formula>$E$22="○"</formula>
    </cfRule>
  </conditionalFormatting>
  <conditionalFormatting sqref="O190">
    <cfRule type="expression" dxfId="12" priority="144" stopIfTrue="1">
      <formula>$E$22="○"</formula>
    </cfRule>
  </conditionalFormatting>
  <conditionalFormatting sqref="O217">
    <cfRule type="expression" dxfId="11" priority="137" stopIfTrue="1">
      <formula>$E$22="○"</formula>
    </cfRule>
  </conditionalFormatting>
  <conditionalFormatting sqref="O244">
    <cfRule type="expression" dxfId="10" priority="130" stopIfTrue="1">
      <formula>$E$22="○"</formula>
    </cfRule>
  </conditionalFormatting>
  <conditionalFormatting sqref="O271">
    <cfRule type="expression" dxfId="9" priority="123" stopIfTrue="1">
      <formula>$E$22="○"</formula>
    </cfRule>
  </conditionalFormatting>
  <conditionalFormatting sqref="O298">
    <cfRule type="expression" dxfId="8" priority="116" stopIfTrue="1">
      <formula>$E$22="○"</formula>
    </cfRule>
  </conditionalFormatting>
  <conditionalFormatting sqref="O325">
    <cfRule type="expression" dxfId="7" priority="109" stopIfTrue="1">
      <formula>$E$22="○"</formula>
    </cfRule>
  </conditionalFormatting>
  <conditionalFormatting sqref="O352">
    <cfRule type="expression" dxfId="6" priority="102" stopIfTrue="1">
      <formula>$E$22="○"</formula>
    </cfRule>
  </conditionalFormatting>
  <conditionalFormatting sqref="O379">
    <cfRule type="expression" dxfId="5" priority="95" stopIfTrue="1">
      <formula>$E$22="○"</formula>
    </cfRule>
  </conditionalFormatting>
  <conditionalFormatting sqref="O406">
    <cfRule type="expression" dxfId="4" priority="88" stopIfTrue="1">
      <formula>$E$22="○"</formula>
    </cfRule>
  </conditionalFormatting>
  <conditionalFormatting sqref="O433">
    <cfRule type="expression" dxfId="3" priority="81" stopIfTrue="1">
      <formula>$E$22="○"</formula>
    </cfRule>
  </conditionalFormatting>
  <dataValidations count="4">
    <dataValidation allowBlank="1" showInputMessage="1" showErrorMessage="1" prompt="会場の席数に関する備考欄" sqref="E10 N10:N11 G10 M10 O172 O10 E37 N37:N38 G37 M37 F10:F11 O37 E64 N64:N65 G64 M64 F415:F416 O64 E91 N91:N92 G91 M91 F91:F92 O91 E118 F118:F119 G118 M118 N118:N119 O118 E415 N415:N416 G415 M415 N361:N362 O415 E145 F145:F146 G145 M145 F172:F173 O145 E388 F388:F389 G388 M388 N334:N335 O388 E361 F361:F362 G361 M361 N253:N254 O361 E334 F334:F335 G334 M334 F307:F308 O334 E307 N307:N308 G307 M307 F280:F281 O307 E280 N280:N281 G280 M280 N226:N227 O280 E253 F253:F254 G253 M253 F199:F200 O253 E226 F226:F227 G226 M226 F64:F65 O226 E199 N199:N200 G199 M199 F37:F38 O199 E172 N172:N173 G172 M172 N145:N146 N388:N389" xr:uid="{00000000-0002-0000-0A00-000001000000}"/>
    <dataValidation imeMode="hiragana" allowBlank="1" showInputMessage="1" showErrorMessage="1" sqref="O298 G28 O28 O433 G433 G55 O55 G244 O244 G82 O82 O406 G406 G109 O109 O325 G325 G136 O136 O379 G379 G163 O163 G271 O271 G190 O190 O352 G352 G217 O217 G298" xr:uid="{03D0992E-7B60-4E05-A577-BA5867BA0E1E}"/>
    <dataValidation imeMode="off" allowBlank="1" showInputMessage="1" showErrorMessage="1" sqref="G28 O28 G55 O55 G82 O82 G109 O109 G136 O136 G163 O163 G190 O190 G217 O217 G244 O244 G271 O271 G298 O298 G325 O325 G352 O352 G379 O379 G406 O406 G433 O433" xr:uid="{83F1A830-517E-4EC3-8022-D1D6C0438176}"/>
    <dataValidation type="whole" operator="lessThanOrEqual" allowBlank="1" showInputMessage="1" showErrorMessage="1" error="マイナスで入力してください。" sqref="G32 O32 G59 O59 G86 O86 G113 O113 G140 O140 G167 O167 G194 O194 G221 O221 G248 O248 G275 O275 G302 O302 G329 O329 G356 O356 G383 O383 G410 O410 G437 O437" xr:uid="{46DD5325-2308-4175-AD06-0F0922D97DAE}">
      <formula1>0</formula1>
    </dataValidation>
  </dataValidations>
  <printOptions horizontalCentered="1"/>
  <pageMargins left="0.78740157480314965" right="0.78740157480314965" top="0.59055118110236227" bottom="0.78740157480314965" header="0.59055118110236227" footer="0"/>
  <pageSetup paperSize="9" scale="59" orientation="portrait" r:id="rId2"/>
  <headerFooter scaleWithDoc="0">
    <oddFooter xml:space="preserve">&amp;R&amp;"ＭＳ ゴシック,標準"&amp;12整理番号：（事務局記入欄）
</oddFooter>
  </headerFooter>
  <rowBreaks count="7" manualBreakCount="7">
    <brk id="60" max="14" man="1"/>
    <brk id="114" max="14" man="1"/>
    <brk id="168" max="14" man="1"/>
    <brk id="222" max="14" man="1"/>
    <brk id="276" max="14" man="1"/>
    <brk id="330" max="14" man="1"/>
    <brk id="384" max="14" man="1"/>
  </rowBreaks>
  <colBreaks count="1" manualBreakCount="1">
    <brk id="15" max="155" man="1"/>
  </colBreak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W248"/>
  <sheetViews>
    <sheetView view="pageBreakPreview" zoomScale="75" zoomScaleNormal="40" zoomScaleSheetLayoutView="75" zoomScalePageLayoutView="30" workbookViewId="0">
      <pane ySplit="26" topLeftCell="A27" activePane="bottomLeft" state="frozen"/>
      <selection activeCell="L19" sqref="L19"/>
      <selection pane="bottomLeft" activeCell="F147" sqref="F147"/>
    </sheetView>
  </sheetViews>
  <sheetFormatPr defaultColWidth="9" defaultRowHeight="25" customHeight="1"/>
  <cols>
    <col min="1" max="1" width="5.75" style="6" bestFit="1" customWidth="1"/>
    <col min="2" max="2" width="5" style="6" customWidth="1"/>
    <col min="3" max="3" width="3.58203125" style="6" customWidth="1"/>
    <col min="4" max="4" width="20.58203125" style="337" customWidth="1"/>
    <col min="5" max="6" width="35.6640625" style="6" customWidth="1"/>
    <col min="7" max="7" width="18.58203125" style="297" customWidth="1"/>
    <col min="8" max="8" width="9.6640625" style="297" customWidth="1"/>
    <col min="9" max="9" width="5.75" style="298" customWidth="1"/>
    <col min="10" max="10" width="9.75" style="297" customWidth="1"/>
    <col min="11" max="11" width="5.58203125" style="298" customWidth="1"/>
    <col min="12" max="12" width="18.58203125" style="298" customWidth="1"/>
    <col min="13" max="13" width="16.58203125" style="272" customWidth="1"/>
    <col min="14" max="14" width="9" style="6"/>
    <col min="15" max="29" width="9" style="6" customWidth="1"/>
    <col min="30" max="16384" width="9" style="6"/>
  </cols>
  <sheetData>
    <row r="1" spans="1:20" ht="21.5" customHeight="1"/>
    <row r="2" spans="1:20" s="17" customFormat="1" ht="29.25" customHeight="1">
      <c r="A2" s="6"/>
      <c r="B2" s="264" t="s">
        <v>402</v>
      </c>
      <c r="C2" s="18"/>
      <c r="G2" s="19"/>
      <c r="H2" s="19"/>
      <c r="I2" s="38"/>
    </row>
    <row r="3" spans="1:20" s="17" customFormat="1" ht="7.5" customHeight="1">
      <c r="B3" s="18"/>
      <c r="C3" s="18"/>
      <c r="G3" s="19"/>
      <c r="H3" s="19"/>
      <c r="I3" s="38"/>
    </row>
    <row r="4" spans="1:20" s="17" customFormat="1" ht="35.15" customHeight="1" thickBot="1">
      <c r="B4" s="18"/>
      <c r="C4" s="18"/>
      <c r="D4" s="59" t="s">
        <v>301</v>
      </c>
      <c r="E4" s="1152" t="str">
        <f>IF(総表!C19="","自動入力",総表!C19)</f>
        <v>自動入力</v>
      </c>
      <c r="F4" s="1152"/>
      <c r="G4" s="265" t="s">
        <v>302</v>
      </c>
      <c r="H4" s="1143" t="str">
        <f>IF(総表!C27="","自動入力",総表!C27)</f>
        <v>自動入力</v>
      </c>
      <c r="I4" s="923"/>
      <c r="J4" s="923"/>
      <c r="K4" s="923"/>
      <c r="L4" s="923"/>
      <c r="M4" s="923"/>
      <c r="N4" s="915" t="s">
        <v>374</v>
      </c>
      <c r="O4" s="915"/>
      <c r="P4" s="915"/>
      <c r="Q4" s="915"/>
      <c r="R4" s="915"/>
      <c r="S4" s="915"/>
      <c r="T4" s="915"/>
    </row>
    <row r="5" spans="1:20" s="17" customFormat="1" ht="7.5" customHeight="1">
      <c r="B5" s="18"/>
      <c r="C5" s="18"/>
      <c r="G5" s="19"/>
      <c r="H5" s="19"/>
      <c r="I5" s="38"/>
      <c r="N5" s="915"/>
      <c r="O5" s="915"/>
      <c r="P5" s="915"/>
      <c r="Q5" s="915"/>
      <c r="R5" s="915"/>
      <c r="S5" s="915"/>
      <c r="T5" s="915"/>
    </row>
    <row r="6" spans="1:20" s="17" customFormat="1" ht="18" customHeight="1" thickBot="1">
      <c r="G6" s="266" t="s">
        <v>397</v>
      </c>
      <c r="H6" s="19"/>
      <c r="I6" s="38"/>
    </row>
    <row r="7" spans="1:20" ht="16.5">
      <c r="A7" s="171"/>
      <c r="B7" s="267" t="s">
        <v>297</v>
      </c>
      <c r="C7" s="268"/>
      <c r="D7" s="268"/>
      <c r="E7" s="268"/>
      <c r="F7" s="268"/>
      <c r="G7" s="269">
        <f>SUM(G9:G18)</f>
        <v>0</v>
      </c>
      <c r="H7" s="270"/>
      <c r="I7" s="271"/>
      <c r="J7" s="270"/>
      <c r="K7" s="271"/>
      <c r="L7" s="271"/>
      <c r="N7" s="169"/>
    </row>
    <row r="8" spans="1:20" ht="16.5" hidden="1">
      <c r="A8" s="171"/>
      <c r="B8" s="599"/>
      <c r="C8" s="274"/>
      <c r="D8" s="275"/>
      <c r="E8" s="276" t="s">
        <v>607</v>
      </c>
      <c r="F8" s="276"/>
      <c r="G8" s="277">
        <f>M28</f>
        <v>0</v>
      </c>
      <c r="H8" s="270"/>
      <c r="I8" s="271"/>
      <c r="J8" s="270"/>
      <c r="K8" s="271"/>
      <c r="L8" s="271"/>
      <c r="N8" s="169"/>
    </row>
    <row r="9" spans="1:20" ht="16.5" hidden="1">
      <c r="A9" s="17"/>
      <c r="B9" s="273"/>
      <c r="C9" s="274"/>
      <c r="D9" s="275"/>
      <c r="E9" s="276" t="s">
        <v>220</v>
      </c>
      <c r="F9" s="276"/>
      <c r="G9" s="277">
        <f>M39</f>
        <v>0</v>
      </c>
      <c r="H9" s="270"/>
      <c r="I9" s="271"/>
      <c r="J9" s="270"/>
      <c r="K9" s="271"/>
      <c r="L9" s="271"/>
      <c r="N9" s="169" t="s">
        <v>236</v>
      </c>
    </row>
    <row r="10" spans="1:20" ht="16.5" hidden="1">
      <c r="A10" s="17"/>
      <c r="B10" s="273"/>
      <c r="C10" s="278"/>
      <c r="D10" s="275"/>
      <c r="E10" s="279" t="s">
        <v>222</v>
      </c>
      <c r="F10" s="279"/>
      <c r="G10" s="280">
        <f>M60</f>
        <v>0</v>
      </c>
      <c r="H10" s="270"/>
      <c r="I10" s="271"/>
      <c r="J10" s="270"/>
      <c r="K10" s="271"/>
      <c r="L10" s="271"/>
      <c r="N10" s="169" t="s">
        <v>236</v>
      </c>
    </row>
    <row r="11" spans="1:20" ht="16.5" hidden="1">
      <c r="A11" s="17"/>
      <c r="B11" s="273"/>
      <c r="C11" s="278"/>
      <c r="D11" s="275"/>
      <c r="E11" s="279" t="s">
        <v>224</v>
      </c>
      <c r="F11" s="279"/>
      <c r="G11" s="280">
        <f>M81</f>
        <v>0</v>
      </c>
      <c r="H11" s="270"/>
      <c r="I11" s="271"/>
      <c r="J11" s="270"/>
      <c r="K11" s="271"/>
      <c r="L11" s="271"/>
      <c r="N11" s="169" t="s">
        <v>236</v>
      </c>
    </row>
    <row r="12" spans="1:20" ht="16.5" hidden="1">
      <c r="A12" s="17"/>
      <c r="B12" s="273"/>
      <c r="C12" s="278"/>
      <c r="D12" s="275"/>
      <c r="E12" s="279" t="s">
        <v>225</v>
      </c>
      <c r="F12" s="279"/>
      <c r="G12" s="280">
        <f>M102</f>
        <v>0</v>
      </c>
      <c r="H12" s="270"/>
      <c r="I12" s="271"/>
      <c r="J12" s="270"/>
      <c r="K12" s="271"/>
      <c r="L12" s="271"/>
      <c r="N12" s="169" t="s">
        <v>236</v>
      </c>
    </row>
    <row r="13" spans="1:20" ht="16.5" hidden="1">
      <c r="A13" s="17"/>
      <c r="B13" s="273"/>
      <c r="C13" s="278"/>
      <c r="D13" s="275"/>
      <c r="E13" s="279" t="s">
        <v>223</v>
      </c>
      <c r="F13" s="279"/>
      <c r="G13" s="280">
        <f>M123</f>
        <v>0</v>
      </c>
      <c r="H13" s="270"/>
      <c r="I13" s="271"/>
      <c r="J13" s="270"/>
      <c r="K13" s="271"/>
      <c r="L13" s="271"/>
      <c r="N13" s="169" t="s">
        <v>236</v>
      </c>
    </row>
    <row r="14" spans="1:20" ht="16.5" hidden="1">
      <c r="A14" s="17"/>
      <c r="B14" s="273"/>
      <c r="C14" s="278"/>
      <c r="D14" s="275"/>
      <c r="E14" s="279" t="s">
        <v>226</v>
      </c>
      <c r="F14" s="279"/>
      <c r="G14" s="280">
        <f>M144</f>
        <v>0</v>
      </c>
      <c r="H14" s="270"/>
      <c r="I14" s="271"/>
      <c r="J14" s="270"/>
      <c r="K14" s="271"/>
      <c r="L14" s="271"/>
      <c r="N14" s="169" t="s">
        <v>236</v>
      </c>
    </row>
    <row r="15" spans="1:20" ht="16.5" hidden="1">
      <c r="A15" s="17"/>
      <c r="B15" s="273"/>
      <c r="C15" s="278"/>
      <c r="D15" s="275"/>
      <c r="E15" s="279" t="s">
        <v>227</v>
      </c>
      <c r="F15" s="279"/>
      <c r="G15" s="280">
        <f>M165</f>
        <v>0</v>
      </c>
      <c r="H15" s="270"/>
      <c r="I15" s="271"/>
      <c r="J15" s="270"/>
      <c r="K15" s="271"/>
      <c r="L15" s="271"/>
      <c r="N15" s="169" t="s">
        <v>236</v>
      </c>
    </row>
    <row r="16" spans="1:20" ht="16.5" hidden="1">
      <c r="A16" s="17"/>
      <c r="B16" s="273"/>
      <c r="C16" s="278"/>
      <c r="D16" s="275"/>
      <c r="E16" s="279" t="s">
        <v>228</v>
      </c>
      <c r="F16" s="279"/>
      <c r="G16" s="280">
        <f>M186</f>
        <v>0</v>
      </c>
      <c r="H16" s="270"/>
      <c r="I16" s="271"/>
      <c r="J16" s="270"/>
      <c r="K16" s="271"/>
      <c r="L16" s="271"/>
      <c r="N16" s="169" t="s">
        <v>236</v>
      </c>
    </row>
    <row r="17" spans="1:23" ht="16.5" hidden="1">
      <c r="A17" s="17"/>
      <c r="B17" s="273"/>
      <c r="C17" s="278"/>
      <c r="D17" s="275"/>
      <c r="E17" s="279" t="s">
        <v>237</v>
      </c>
      <c r="F17" s="279"/>
      <c r="G17" s="280">
        <f>M207</f>
        <v>0</v>
      </c>
      <c r="H17" s="270"/>
      <c r="I17" s="271"/>
      <c r="J17" s="270"/>
      <c r="K17" s="271"/>
      <c r="L17" s="271"/>
      <c r="N17" s="169" t="s">
        <v>236</v>
      </c>
    </row>
    <row r="18" spans="1:23" ht="16.5" hidden="1">
      <c r="A18" s="17"/>
      <c r="B18" s="273"/>
      <c r="C18" s="278"/>
      <c r="D18" s="275"/>
      <c r="E18" s="279" t="s">
        <v>238</v>
      </c>
      <c r="F18" s="279"/>
      <c r="G18" s="280">
        <f>M228</f>
        <v>0</v>
      </c>
      <c r="H18" s="270"/>
      <c r="I18" s="271"/>
      <c r="J18" s="270"/>
      <c r="K18" s="271"/>
      <c r="L18" s="271"/>
      <c r="N18" s="169" t="s">
        <v>236</v>
      </c>
    </row>
    <row r="19" spans="1:23" ht="20.149999999999999" customHeight="1">
      <c r="A19" s="17"/>
      <c r="B19" s="1141" t="s">
        <v>343</v>
      </c>
      <c r="C19" s="1142"/>
      <c r="D19" s="1142"/>
      <c r="E19" s="1142"/>
      <c r="F19" s="483"/>
      <c r="G19" s="281">
        <f>SUM(G21:G23)</f>
        <v>0</v>
      </c>
      <c r="H19" s="282"/>
      <c r="I19" s="283"/>
      <c r="J19" s="282"/>
      <c r="K19" s="283"/>
      <c r="L19" s="283"/>
      <c r="N19" s="169"/>
    </row>
    <row r="20" spans="1:23" ht="20.149999999999999" customHeight="1">
      <c r="A20" s="17"/>
      <c r="B20" s="284"/>
      <c r="C20" s="285"/>
      <c r="D20" s="286"/>
      <c r="E20" s="1146" t="s">
        <v>303</v>
      </c>
      <c r="F20" s="1147"/>
      <c r="G20" s="287" t="s">
        <v>304</v>
      </c>
      <c r="H20" s="282"/>
      <c r="I20" s="283"/>
      <c r="J20" s="282"/>
      <c r="K20" s="283"/>
      <c r="L20" s="283"/>
      <c r="N20" s="169"/>
    </row>
    <row r="21" spans="1:23" ht="20.149999999999999" customHeight="1">
      <c r="A21" s="17"/>
      <c r="B21" s="1136"/>
      <c r="C21" s="1137"/>
      <c r="D21" s="288" t="s">
        <v>608</v>
      </c>
      <c r="E21" s="1148" t="s">
        <v>528</v>
      </c>
      <c r="F21" s="1149"/>
      <c r="G21" s="289">
        <f>IF(E21="要選択",0,VLOOKUP(E21,$E$8:$G$18,3,FALSE))</f>
        <v>0</v>
      </c>
      <c r="H21" s="282"/>
      <c r="I21" s="290" t="str">
        <f>IF(COUNTIF($E$21:$E$23,$E$21)&gt;1,"同じ項目が選択されています。",IF(COUNTIF($E$21:$E$23,$E$22)&gt;1,"同じ項目が選択されています。",IF(COUNTIF($E$21:$E$23,$E$23)&gt;1,"同じ項目が選択されています。","")))</f>
        <v>同じ項目が選択されています。</v>
      </c>
      <c r="J21" s="282"/>
      <c r="K21" s="283"/>
      <c r="L21" s="283"/>
      <c r="N21" s="170" t="s">
        <v>221</v>
      </c>
    </row>
    <row r="22" spans="1:23" ht="20.149999999999999" customHeight="1">
      <c r="A22" s="17"/>
      <c r="B22" s="1138"/>
      <c r="C22" s="1137"/>
      <c r="D22" s="291" t="s">
        <v>609</v>
      </c>
      <c r="E22" s="1148" t="s">
        <v>528</v>
      </c>
      <c r="F22" s="1149"/>
      <c r="G22" s="292">
        <f>IF(E22="要選択",0,VLOOKUP(E22,$E$8:$G$18,3,FALSE))</f>
        <v>0</v>
      </c>
      <c r="H22" s="282"/>
      <c r="I22" s="290" t="str">
        <f>IF(I21="","","項目の選択を確認してください。")</f>
        <v>項目の選択を確認してください。</v>
      </c>
      <c r="J22" s="282"/>
      <c r="K22" s="283"/>
      <c r="L22" s="283"/>
      <c r="N22" s="170" t="s">
        <v>221</v>
      </c>
    </row>
    <row r="23" spans="1:23" ht="20.149999999999999" customHeight="1" thickBot="1">
      <c r="A23" s="17"/>
      <c r="B23" s="1139"/>
      <c r="C23" s="1140"/>
      <c r="D23" s="293" t="s">
        <v>610</v>
      </c>
      <c r="E23" s="1150" t="s">
        <v>528</v>
      </c>
      <c r="F23" s="1151"/>
      <c r="G23" s="294">
        <f>IF(E23="要選択",0,VLOOKUP(E23,$E$8:$G$18,3,FALSE))</f>
        <v>0</v>
      </c>
      <c r="H23" s="282"/>
      <c r="I23" s="283"/>
      <c r="J23" s="282"/>
      <c r="K23" s="283"/>
      <c r="L23" s="283"/>
      <c r="N23" s="170" t="s">
        <v>221</v>
      </c>
    </row>
    <row r="24" spans="1:23" ht="8.25" customHeight="1">
      <c r="A24" s="17"/>
      <c r="B24" s="191"/>
      <c r="C24" s="191"/>
      <c r="D24" s="191"/>
      <c r="E24" s="295"/>
      <c r="F24" s="295"/>
      <c r="G24" s="282"/>
      <c r="H24" s="282"/>
      <c r="I24" s="296"/>
      <c r="K24" s="296"/>
      <c r="M24" s="299"/>
      <c r="N24" s="300"/>
    </row>
    <row r="25" spans="1:23" ht="20.149999999999999" customHeight="1" thickBot="1">
      <c r="A25" s="17"/>
      <c r="B25" s="301" t="s">
        <v>298</v>
      </c>
      <c r="C25" s="302"/>
      <c r="D25" s="191"/>
      <c r="E25" s="295"/>
      <c r="F25" s="295"/>
      <c r="G25" s="282"/>
      <c r="H25" s="282"/>
      <c r="I25" s="296"/>
      <c r="K25" s="296"/>
      <c r="M25" s="303"/>
    </row>
    <row r="26" spans="1:23" ht="20.149999999999999" customHeight="1" thickBot="1">
      <c r="A26" s="17"/>
      <c r="B26" s="304" t="s">
        <v>14</v>
      </c>
      <c r="C26" s="305"/>
      <c r="D26" s="306" t="s">
        <v>15</v>
      </c>
      <c r="E26" s="306" t="s">
        <v>486</v>
      </c>
      <c r="F26" s="306" t="s">
        <v>487</v>
      </c>
      <c r="G26" s="307" t="s">
        <v>531</v>
      </c>
      <c r="H26" s="1144" t="s">
        <v>177</v>
      </c>
      <c r="I26" s="1145"/>
      <c r="J26" s="1144" t="s">
        <v>178</v>
      </c>
      <c r="K26" s="1145"/>
      <c r="L26" s="307" t="s">
        <v>138</v>
      </c>
      <c r="M26" s="308" t="s">
        <v>398</v>
      </c>
    </row>
    <row r="27" spans="1:23" ht="25" customHeight="1">
      <c r="B27" s="309" t="str">
        <f>IF($C27=$E$22,$D$22,IF($C27=$E$23,$D$23,IF($C27=$E$24,$D$24,"")))</f>
        <v/>
      </c>
      <c r="C27" s="310" t="s">
        <v>605</v>
      </c>
      <c r="D27" s="310"/>
      <c r="E27" s="311"/>
      <c r="F27" s="311"/>
      <c r="G27" s="312"/>
      <c r="H27" s="312"/>
      <c r="I27" s="313"/>
      <c r="J27" s="312"/>
      <c r="K27" s="313"/>
      <c r="L27" s="314"/>
      <c r="M27" s="315"/>
      <c r="N27" s="1153" t="s">
        <v>606</v>
      </c>
      <c r="O27" s="700"/>
      <c r="P27" s="700"/>
      <c r="Q27" s="700"/>
      <c r="R27" s="700"/>
      <c r="S27" s="700"/>
      <c r="T27" s="700"/>
      <c r="U27" s="700"/>
      <c r="V27" s="700"/>
      <c r="W27" s="700"/>
    </row>
    <row r="28" spans="1:23" ht="16.5">
      <c r="A28" s="6">
        <v>1</v>
      </c>
      <c r="B28" s="316"/>
      <c r="C28" s="317"/>
      <c r="D28" s="593"/>
      <c r="E28" s="594"/>
      <c r="F28" s="595"/>
      <c r="G28" s="30"/>
      <c r="H28" s="39"/>
      <c r="I28" s="31"/>
      <c r="J28" s="39"/>
      <c r="K28" s="31"/>
      <c r="L28" s="318" t="str">
        <f>IF(ISNUMBER(G28),(ROUND(PRODUCT(G28,H28,J28),0)),"")</f>
        <v/>
      </c>
      <c r="M28" s="319">
        <f>ROUNDDOWN((SUM(L28:L37)),0)</f>
        <v>0</v>
      </c>
      <c r="N28" s="1154"/>
      <c r="O28" s="700"/>
      <c r="P28" s="700"/>
      <c r="Q28" s="700"/>
      <c r="R28" s="700"/>
      <c r="S28" s="700"/>
      <c r="T28" s="700"/>
      <c r="U28" s="700"/>
      <c r="V28" s="700"/>
      <c r="W28" s="700"/>
    </row>
    <row r="29" spans="1:23" ht="16.5">
      <c r="A29" s="6">
        <v>2</v>
      </c>
      <c r="B29" s="316"/>
      <c r="C29" s="317"/>
      <c r="D29" s="536"/>
      <c r="E29" s="596"/>
      <c r="F29" s="596"/>
      <c r="G29" s="32"/>
      <c r="H29" s="40"/>
      <c r="I29" s="33"/>
      <c r="J29" s="40"/>
      <c r="K29" s="33"/>
      <c r="L29" s="320" t="str">
        <f t="shared" ref="L29:L37" si="0">IF(ISNUMBER(G29),(ROUND(PRODUCT(G29,H29,J29,),0)),"")</f>
        <v/>
      </c>
      <c r="M29" s="321"/>
      <c r="N29" s="1154"/>
      <c r="O29" s="700"/>
      <c r="P29" s="700"/>
      <c r="Q29" s="700"/>
      <c r="R29" s="700"/>
      <c r="S29" s="700"/>
      <c r="T29" s="700"/>
      <c r="U29" s="700"/>
      <c r="V29" s="700"/>
      <c r="W29" s="700"/>
    </row>
    <row r="30" spans="1:23" ht="16.5">
      <c r="A30" s="6">
        <v>3</v>
      </c>
      <c r="B30" s="316"/>
      <c r="C30" s="317"/>
      <c r="D30" s="536"/>
      <c r="E30" s="596"/>
      <c r="F30" s="596"/>
      <c r="G30" s="32"/>
      <c r="H30" s="40"/>
      <c r="I30" s="33"/>
      <c r="J30" s="40"/>
      <c r="K30" s="33"/>
      <c r="L30" s="320" t="str">
        <f t="shared" si="0"/>
        <v/>
      </c>
      <c r="M30" s="321"/>
      <c r="N30" s="1154"/>
      <c r="O30" s="700"/>
      <c r="P30" s="700"/>
      <c r="Q30" s="700"/>
      <c r="R30" s="700"/>
      <c r="S30" s="700"/>
      <c r="T30" s="700"/>
      <c r="U30" s="700"/>
      <c r="V30" s="700"/>
      <c r="W30" s="700"/>
    </row>
    <row r="31" spans="1:23" ht="16.5">
      <c r="A31" s="6">
        <v>4</v>
      </c>
      <c r="B31" s="316"/>
      <c r="C31" s="317"/>
      <c r="D31" s="536"/>
      <c r="E31" s="596"/>
      <c r="F31" s="596"/>
      <c r="G31" s="32"/>
      <c r="H31" s="40"/>
      <c r="I31" s="33"/>
      <c r="J31" s="40"/>
      <c r="K31" s="33"/>
      <c r="L31" s="320" t="str">
        <f t="shared" si="0"/>
        <v/>
      </c>
      <c r="M31" s="321"/>
      <c r="N31" s="1154"/>
      <c r="O31" s="700"/>
      <c r="P31" s="700"/>
      <c r="Q31" s="700"/>
      <c r="R31" s="700"/>
      <c r="S31" s="700"/>
      <c r="T31" s="700"/>
      <c r="U31" s="700"/>
      <c r="V31" s="700"/>
      <c r="W31" s="700"/>
    </row>
    <row r="32" spans="1:23" ht="16.5">
      <c r="A32" s="6">
        <v>5</v>
      </c>
      <c r="B32" s="316"/>
      <c r="C32" s="317"/>
      <c r="D32" s="536"/>
      <c r="E32" s="596"/>
      <c r="F32" s="596"/>
      <c r="G32" s="32"/>
      <c r="H32" s="40"/>
      <c r="I32" s="33"/>
      <c r="J32" s="40"/>
      <c r="K32" s="33"/>
      <c r="L32" s="320" t="str">
        <f t="shared" si="0"/>
        <v/>
      </c>
      <c r="M32" s="321"/>
      <c r="N32" s="1154"/>
      <c r="O32" s="700"/>
      <c r="P32" s="700"/>
      <c r="Q32" s="700"/>
      <c r="R32" s="700"/>
      <c r="S32" s="700"/>
      <c r="T32" s="700"/>
      <c r="U32" s="700"/>
      <c r="V32" s="700"/>
      <c r="W32" s="700"/>
    </row>
    <row r="33" spans="1:21" ht="16.5">
      <c r="A33" s="6">
        <v>6</v>
      </c>
      <c r="B33" s="316"/>
      <c r="C33" s="317"/>
      <c r="D33" s="536"/>
      <c r="E33" s="596"/>
      <c r="F33" s="596"/>
      <c r="G33" s="32"/>
      <c r="H33" s="40"/>
      <c r="I33" s="33"/>
      <c r="J33" s="40"/>
      <c r="K33" s="33"/>
      <c r="L33" s="320" t="str">
        <f t="shared" si="0"/>
        <v/>
      </c>
      <c r="M33" s="321"/>
    </row>
    <row r="34" spans="1:21" ht="16.5">
      <c r="A34" s="6">
        <v>7</v>
      </c>
      <c r="B34" s="316"/>
      <c r="C34" s="317"/>
      <c r="D34" s="536"/>
      <c r="E34" s="596"/>
      <c r="F34" s="596"/>
      <c r="G34" s="32"/>
      <c r="H34" s="40"/>
      <c r="I34" s="33"/>
      <c r="J34" s="40"/>
      <c r="K34" s="33"/>
      <c r="L34" s="320" t="str">
        <f t="shared" si="0"/>
        <v/>
      </c>
      <c r="M34" s="321"/>
    </row>
    <row r="35" spans="1:21" ht="16.5">
      <c r="A35" s="6">
        <v>8</v>
      </c>
      <c r="B35" s="316"/>
      <c r="C35" s="317"/>
      <c r="D35" s="536"/>
      <c r="E35" s="596"/>
      <c r="F35" s="596"/>
      <c r="G35" s="32"/>
      <c r="H35" s="40"/>
      <c r="I35" s="33"/>
      <c r="J35" s="40"/>
      <c r="K35" s="33"/>
      <c r="L35" s="320" t="str">
        <f t="shared" si="0"/>
        <v/>
      </c>
      <c r="M35" s="321"/>
    </row>
    <row r="36" spans="1:21" ht="16.5">
      <c r="A36" s="6">
        <v>9</v>
      </c>
      <c r="B36" s="316"/>
      <c r="C36" s="317"/>
      <c r="D36" s="536"/>
      <c r="E36" s="596"/>
      <c r="F36" s="596"/>
      <c r="G36" s="32"/>
      <c r="H36" s="40"/>
      <c r="I36" s="33"/>
      <c r="J36" s="40"/>
      <c r="K36" s="33"/>
      <c r="L36" s="320" t="str">
        <f t="shared" si="0"/>
        <v/>
      </c>
      <c r="M36" s="321"/>
    </row>
    <row r="37" spans="1:21" ht="16.5">
      <c r="A37" s="6">
        <v>10</v>
      </c>
      <c r="B37" s="316"/>
      <c r="C37" s="317"/>
      <c r="D37" s="536"/>
      <c r="E37" s="596"/>
      <c r="F37" s="596"/>
      <c r="G37" s="32"/>
      <c r="H37" s="40"/>
      <c r="I37" s="33"/>
      <c r="J37" s="40"/>
      <c r="K37" s="33"/>
      <c r="L37" s="320" t="str">
        <f t="shared" si="0"/>
        <v/>
      </c>
      <c r="M37" s="325"/>
    </row>
    <row r="38" spans="1:21" ht="25" customHeight="1">
      <c r="B38" s="309" t="str">
        <f>IF($C38=$E$21,$D$21,IF($C38=$E$22,$D$22,IF($C38=$E$23,$D$23,"")))</f>
        <v/>
      </c>
      <c r="C38" s="310" t="s">
        <v>305</v>
      </c>
      <c r="D38" s="310"/>
      <c r="E38" s="311"/>
      <c r="F38" s="311"/>
      <c r="G38" s="312"/>
      <c r="H38" s="312"/>
      <c r="I38" s="313"/>
      <c r="J38" s="312"/>
      <c r="K38" s="313"/>
      <c r="L38" s="314"/>
      <c r="M38" s="315"/>
    </row>
    <row r="39" spans="1:21" ht="16.5">
      <c r="A39" s="6">
        <v>1</v>
      </c>
      <c r="B39" s="316"/>
      <c r="C39" s="317"/>
      <c r="D39" s="499"/>
      <c r="E39" s="500"/>
      <c r="F39" s="501"/>
      <c r="G39" s="30"/>
      <c r="H39" s="39"/>
      <c r="I39" s="31"/>
      <c r="J39" s="39"/>
      <c r="K39" s="31"/>
      <c r="L39" s="318" t="str">
        <f>IF(ISNUMBER(G39),(ROUND(PRODUCT(G39,H39,J39),0)),"")</f>
        <v/>
      </c>
      <c r="M39" s="319">
        <f>ROUNDDOWN((SUM(L39:L58)),0)</f>
        <v>0</v>
      </c>
      <c r="N39" s="1135"/>
      <c r="O39" s="703"/>
      <c r="P39" s="703"/>
      <c r="Q39" s="703"/>
      <c r="R39" s="703"/>
      <c r="S39" s="703"/>
      <c r="T39" s="703"/>
      <c r="U39" s="703"/>
    </row>
    <row r="40" spans="1:21" ht="16.5">
      <c r="A40" s="6">
        <v>2</v>
      </c>
      <c r="B40" s="316"/>
      <c r="C40" s="317"/>
      <c r="D40" s="502"/>
      <c r="E40" s="503"/>
      <c r="F40" s="503"/>
      <c r="G40" s="32"/>
      <c r="H40" s="40"/>
      <c r="I40" s="33"/>
      <c r="J40" s="40"/>
      <c r="K40" s="33"/>
      <c r="L40" s="320" t="str">
        <f>IF(ISNUMBER(G40),(ROUND(PRODUCT(G40,H40,J40),0)),"")</f>
        <v/>
      </c>
      <c r="M40" s="321"/>
      <c r="N40" s="1135"/>
      <c r="O40" s="703"/>
      <c r="P40" s="703"/>
      <c r="Q40" s="703"/>
      <c r="R40" s="703"/>
      <c r="S40" s="703"/>
      <c r="T40" s="703"/>
      <c r="U40" s="703"/>
    </row>
    <row r="41" spans="1:21" ht="16.5">
      <c r="A41" s="6">
        <v>3</v>
      </c>
      <c r="B41" s="316"/>
      <c r="C41" s="317"/>
      <c r="D41" s="502"/>
      <c r="E41" s="503"/>
      <c r="F41" s="503"/>
      <c r="G41" s="32"/>
      <c r="H41" s="40"/>
      <c r="I41" s="33"/>
      <c r="J41" s="40"/>
      <c r="K41" s="33"/>
      <c r="L41" s="320" t="str">
        <f t="shared" ref="L41:L57" si="1">IF(ISNUMBER(G41),(ROUND(PRODUCT(G41,H41,J41),0)),"")</f>
        <v/>
      </c>
      <c r="M41" s="321"/>
      <c r="N41" s="1135"/>
      <c r="O41" s="703"/>
      <c r="P41" s="703"/>
      <c r="Q41" s="703"/>
      <c r="R41" s="703"/>
      <c r="S41" s="703"/>
      <c r="T41" s="703"/>
      <c r="U41" s="703"/>
    </row>
    <row r="42" spans="1:21" ht="16.5">
      <c r="A42" s="6">
        <v>4</v>
      </c>
      <c r="B42" s="316"/>
      <c r="C42" s="317"/>
      <c r="D42" s="502"/>
      <c r="E42" s="503"/>
      <c r="F42" s="503"/>
      <c r="G42" s="32"/>
      <c r="H42" s="40"/>
      <c r="I42" s="33"/>
      <c r="J42" s="40"/>
      <c r="K42" s="33"/>
      <c r="L42" s="320" t="str">
        <f t="shared" si="1"/>
        <v/>
      </c>
      <c r="M42" s="321"/>
      <c r="N42" s="1135"/>
      <c r="O42" s="703"/>
      <c r="P42" s="703"/>
      <c r="Q42" s="703"/>
      <c r="R42" s="703"/>
      <c r="S42" s="703"/>
      <c r="T42" s="703"/>
      <c r="U42" s="703"/>
    </row>
    <row r="43" spans="1:21" ht="16.5">
      <c r="A43" s="6">
        <v>5</v>
      </c>
      <c r="B43" s="316"/>
      <c r="C43" s="317"/>
      <c r="D43" s="502"/>
      <c r="E43" s="503"/>
      <c r="F43" s="503"/>
      <c r="G43" s="32"/>
      <c r="H43" s="40"/>
      <c r="I43" s="33"/>
      <c r="J43" s="40"/>
      <c r="K43" s="33"/>
      <c r="L43" s="320" t="str">
        <f t="shared" si="1"/>
        <v/>
      </c>
      <c r="M43" s="321"/>
      <c r="N43" s="1135"/>
      <c r="O43" s="703"/>
      <c r="P43" s="703"/>
      <c r="Q43" s="703"/>
      <c r="R43" s="703"/>
      <c r="S43" s="703"/>
      <c r="T43" s="703"/>
      <c r="U43" s="703"/>
    </row>
    <row r="44" spans="1:21" ht="16.5">
      <c r="A44" s="6">
        <v>6</v>
      </c>
      <c r="B44" s="316"/>
      <c r="C44" s="317"/>
      <c r="D44" s="502"/>
      <c r="E44" s="503"/>
      <c r="F44" s="503"/>
      <c r="G44" s="32"/>
      <c r="H44" s="40"/>
      <c r="I44" s="33"/>
      <c r="J44" s="40"/>
      <c r="K44" s="33"/>
      <c r="L44" s="320" t="str">
        <f t="shared" si="1"/>
        <v/>
      </c>
      <c r="M44" s="321"/>
    </row>
    <row r="45" spans="1:21" ht="16.5">
      <c r="A45" s="6">
        <v>7</v>
      </c>
      <c r="B45" s="316"/>
      <c r="C45" s="317"/>
      <c r="D45" s="502"/>
      <c r="E45" s="503"/>
      <c r="F45" s="503"/>
      <c r="G45" s="32"/>
      <c r="H45" s="40"/>
      <c r="I45" s="33"/>
      <c r="J45" s="40"/>
      <c r="K45" s="33"/>
      <c r="L45" s="320" t="str">
        <f t="shared" si="1"/>
        <v/>
      </c>
      <c r="M45" s="321"/>
    </row>
    <row r="46" spans="1:21" ht="16.5">
      <c r="A46" s="6">
        <v>8</v>
      </c>
      <c r="B46" s="316"/>
      <c r="C46" s="317"/>
      <c r="D46" s="502"/>
      <c r="E46" s="503"/>
      <c r="F46" s="503"/>
      <c r="G46" s="32"/>
      <c r="H46" s="40"/>
      <c r="I46" s="33"/>
      <c r="J46" s="40"/>
      <c r="K46" s="33"/>
      <c r="L46" s="320" t="str">
        <f t="shared" si="1"/>
        <v/>
      </c>
      <c r="M46" s="321"/>
    </row>
    <row r="47" spans="1:21" ht="16.5">
      <c r="A47" s="6">
        <v>9</v>
      </c>
      <c r="B47" s="316"/>
      <c r="C47" s="317"/>
      <c r="D47" s="502"/>
      <c r="E47" s="503"/>
      <c r="F47" s="503"/>
      <c r="G47" s="32"/>
      <c r="H47" s="40"/>
      <c r="I47" s="33"/>
      <c r="J47" s="40"/>
      <c r="K47" s="33"/>
      <c r="L47" s="320" t="str">
        <f t="shared" si="1"/>
        <v/>
      </c>
      <c r="M47" s="321"/>
    </row>
    <row r="48" spans="1:21" ht="16.5">
      <c r="A48" s="6">
        <v>10</v>
      </c>
      <c r="B48" s="316"/>
      <c r="C48" s="317"/>
      <c r="D48" s="502"/>
      <c r="E48" s="503"/>
      <c r="F48" s="503"/>
      <c r="G48" s="32"/>
      <c r="H48" s="40"/>
      <c r="I48" s="33"/>
      <c r="J48" s="40"/>
      <c r="K48" s="33"/>
      <c r="L48" s="320" t="str">
        <f t="shared" si="1"/>
        <v/>
      </c>
      <c r="M48" s="321"/>
    </row>
    <row r="49" spans="1:13" ht="16.5">
      <c r="A49" s="6">
        <v>11</v>
      </c>
      <c r="B49" s="316"/>
      <c r="C49" s="317"/>
      <c r="D49" s="502"/>
      <c r="E49" s="503"/>
      <c r="F49" s="503"/>
      <c r="G49" s="32"/>
      <c r="H49" s="40"/>
      <c r="I49" s="33"/>
      <c r="J49" s="40"/>
      <c r="K49" s="33"/>
      <c r="L49" s="320" t="str">
        <f t="shared" si="1"/>
        <v/>
      </c>
      <c r="M49" s="321"/>
    </row>
    <row r="50" spans="1:13" ht="16.5">
      <c r="A50" s="6">
        <v>12</v>
      </c>
      <c r="B50" s="316"/>
      <c r="C50" s="317"/>
      <c r="D50" s="502"/>
      <c r="E50" s="503"/>
      <c r="F50" s="503"/>
      <c r="G50" s="32"/>
      <c r="H50" s="40"/>
      <c r="I50" s="33"/>
      <c r="J50" s="40"/>
      <c r="K50" s="33"/>
      <c r="L50" s="320" t="str">
        <f t="shared" si="1"/>
        <v/>
      </c>
      <c r="M50" s="321"/>
    </row>
    <row r="51" spans="1:13" ht="16.5">
      <c r="A51" s="6">
        <v>13</v>
      </c>
      <c r="B51" s="316"/>
      <c r="C51" s="317"/>
      <c r="D51" s="502"/>
      <c r="E51" s="503"/>
      <c r="F51" s="503"/>
      <c r="G51" s="32"/>
      <c r="H51" s="40"/>
      <c r="I51" s="33"/>
      <c r="J51" s="40"/>
      <c r="K51" s="33"/>
      <c r="L51" s="320" t="str">
        <f t="shared" si="1"/>
        <v/>
      </c>
      <c r="M51" s="321"/>
    </row>
    <row r="52" spans="1:13" ht="16.5">
      <c r="A52" s="6">
        <v>14</v>
      </c>
      <c r="B52" s="316"/>
      <c r="C52" s="317"/>
      <c r="D52" s="502"/>
      <c r="E52" s="503"/>
      <c r="F52" s="503"/>
      <c r="G52" s="32"/>
      <c r="H52" s="40"/>
      <c r="I52" s="33"/>
      <c r="J52" s="40"/>
      <c r="K52" s="33"/>
      <c r="L52" s="320" t="str">
        <f t="shared" si="1"/>
        <v/>
      </c>
      <c r="M52" s="321"/>
    </row>
    <row r="53" spans="1:13" ht="16.5">
      <c r="A53" s="6">
        <v>15</v>
      </c>
      <c r="B53" s="316"/>
      <c r="C53" s="317"/>
      <c r="D53" s="502"/>
      <c r="E53" s="503"/>
      <c r="F53" s="503"/>
      <c r="G53" s="32"/>
      <c r="H53" s="40"/>
      <c r="I53" s="33"/>
      <c r="J53" s="40"/>
      <c r="K53" s="33"/>
      <c r="L53" s="320" t="str">
        <f t="shared" si="1"/>
        <v/>
      </c>
      <c r="M53" s="321"/>
    </row>
    <row r="54" spans="1:13" ht="16.5">
      <c r="A54" s="6">
        <v>16</v>
      </c>
      <c r="B54" s="316"/>
      <c r="C54" s="317"/>
      <c r="D54" s="502"/>
      <c r="E54" s="503"/>
      <c r="F54" s="503"/>
      <c r="G54" s="32"/>
      <c r="H54" s="40"/>
      <c r="I54" s="33"/>
      <c r="J54" s="40"/>
      <c r="K54" s="33"/>
      <c r="L54" s="320" t="str">
        <f t="shared" si="1"/>
        <v/>
      </c>
      <c r="M54" s="321"/>
    </row>
    <row r="55" spans="1:13" ht="16.5">
      <c r="A55" s="6">
        <v>17</v>
      </c>
      <c r="B55" s="316"/>
      <c r="C55" s="317"/>
      <c r="D55" s="502"/>
      <c r="E55" s="503"/>
      <c r="F55" s="503"/>
      <c r="G55" s="32"/>
      <c r="H55" s="40"/>
      <c r="I55" s="33"/>
      <c r="J55" s="40"/>
      <c r="K55" s="33"/>
      <c r="L55" s="320" t="str">
        <f t="shared" si="1"/>
        <v/>
      </c>
      <c r="M55" s="321"/>
    </row>
    <row r="56" spans="1:13" ht="16.5">
      <c r="A56" s="6">
        <v>18</v>
      </c>
      <c r="B56" s="316"/>
      <c r="C56" s="317"/>
      <c r="D56" s="502"/>
      <c r="E56" s="503"/>
      <c r="F56" s="503"/>
      <c r="G56" s="32"/>
      <c r="H56" s="40"/>
      <c r="I56" s="33"/>
      <c r="J56" s="40"/>
      <c r="K56" s="33"/>
      <c r="L56" s="320" t="str">
        <f t="shared" si="1"/>
        <v/>
      </c>
      <c r="M56" s="321"/>
    </row>
    <row r="57" spans="1:13" ht="16.5">
      <c r="A57" s="6">
        <v>19</v>
      </c>
      <c r="B57" s="316"/>
      <c r="C57" s="317"/>
      <c r="D57" s="502"/>
      <c r="E57" s="503"/>
      <c r="F57" s="503"/>
      <c r="G57" s="32"/>
      <c r="H57" s="40"/>
      <c r="I57" s="33"/>
      <c r="J57" s="40"/>
      <c r="K57" s="33"/>
      <c r="L57" s="320" t="str">
        <f t="shared" si="1"/>
        <v/>
      </c>
      <c r="M57" s="321"/>
    </row>
    <row r="58" spans="1:13" ht="16.5">
      <c r="A58" s="6">
        <v>20</v>
      </c>
      <c r="B58" s="322"/>
      <c r="C58" s="323"/>
      <c r="D58" s="504"/>
      <c r="E58" s="505"/>
      <c r="F58" s="505"/>
      <c r="G58" s="34"/>
      <c r="H58" s="41"/>
      <c r="I58" s="35"/>
      <c r="J58" s="41"/>
      <c r="K58" s="35"/>
      <c r="L58" s="324" t="str">
        <f>IF(ISNUMBER(G58),(ROUND(PRODUCT(G58,H58,J58),0)),"")</f>
        <v/>
      </c>
      <c r="M58" s="325"/>
    </row>
    <row r="59" spans="1:13" ht="19">
      <c r="B59" s="309" t="str">
        <f>IF($C59=$E$21,$D$21,IF($C59=$E$22,$D$22,IF($C59=$E$23,$D$23,"")))</f>
        <v/>
      </c>
      <c r="C59" s="310" t="s">
        <v>306</v>
      </c>
      <c r="D59" s="506"/>
      <c r="E59" s="507"/>
      <c r="F59" s="507"/>
      <c r="G59" s="326"/>
      <c r="H59" s="326"/>
      <c r="I59" s="327"/>
      <c r="J59" s="326"/>
      <c r="K59" s="327"/>
      <c r="L59" s="328"/>
      <c r="M59" s="329"/>
    </row>
    <row r="60" spans="1:13" ht="16.5">
      <c r="A60" s="6">
        <v>1</v>
      </c>
      <c r="B60" s="316"/>
      <c r="C60" s="317"/>
      <c r="D60" s="499"/>
      <c r="E60" s="500"/>
      <c r="F60" s="501"/>
      <c r="G60" s="30"/>
      <c r="H60" s="39"/>
      <c r="I60" s="31"/>
      <c r="J60" s="39"/>
      <c r="K60" s="31"/>
      <c r="L60" s="318" t="str">
        <f>IF(ISNUMBER(G60),(ROUND(PRODUCT(G60,H60,J60),0)),"")</f>
        <v/>
      </c>
      <c r="M60" s="319">
        <f>ROUNDDOWN((SUM(L60:L79)),0)</f>
        <v>0</v>
      </c>
    </row>
    <row r="61" spans="1:13" ht="16.5">
      <c r="A61" s="6">
        <v>2</v>
      </c>
      <c r="B61" s="316"/>
      <c r="C61" s="317"/>
      <c r="D61" s="502"/>
      <c r="E61" s="503"/>
      <c r="F61" s="503"/>
      <c r="G61" s="32"/>
      <c r="H61" s="40"/>
      <c r="I61" s="33"/>
      <c r="J61" s="40"/>
      <c r="K61" s="33"/>
      <c r="L61" s="320" t="str">
        <f>IF(ISNUMBER(G61),(ROUND(PRODUCT(G61,H61,J61),0)),"")</f>
        <v/>
      </c>
      <c r="M61" s="321"/>
    </row>
    <row r="62" spans="1:13" ht="16.5">
      <c r="A62" s="6">
        <v>3</v>
      </c>
      <c r="B62" s="316"/>
      <c r="C62" s="317"/>
      <c r="D62" s="502"/>
      <c r="E62" s="503"/>
      <c r="F62" s="503"/>
      <c r="G62" s="32"/>
      <c r="H62" s="40"/>
      <c r="I62" s="33"/>
      <c r="J62" s="40"/>
      <c r="K62" s="33"/>
      <c r="L62" s="320" t="str">
        <f t="shared" ref="L62:L78" si="2">IF(ISNUMBER(G62),(ROUND(PRODUCT(G62,H62,J62),0)),"")</f>
        <v/>
      </c>
      <c r="M62" s="321"/>
    </row>
    <row r="63" spans="1:13" ht="16.5">
      <c r="A63" s="6">
        <v>4</v>
      </c>
      <c r="B63" s="316"/>
      <c r="C63" s="317"/>
      <c r="D63" s="502"/>
      <c r="E63" s="503"/>
      <c r="F63" s="503"/>
      <c r="G63" s="32"/>
      <c r="H63" s="40"/>
      <c r="I63" s="33"/>
      <c r="J63" s="40"/>
      <c r="K63" s="33"/>
      <c r="L63" s="320" t="str">
        <f t="shared" si="2"/>
        <v/>
      </c>
      <c r="M63" s="321"/>
    </row>
    <row r="64" spans="1:13" ht="16.5">
      <c r="A64" s="6">
        <v>5</v>
      </c>
      <c r="B64" s="316"/>
      <c r="C64" s="317"/>
      <c r="D64" s="502"/>
      <c r="E64" s="503"/>
      <c r="F64" s="503"/>
      <c r="G64" s="32"/>
      <c r="H64" s="40"/>
      <c r="I64" s="33"/>
      <c r="J64" s="40"/>
      <c r="K64" s="33"/>
      <c r="L64" s="320" t="str">
        <f t="shared" si="2"/>
        <v/>
      </c>
      <c r="M64" s="321"/>
    </row>
    <row r="65" spans="1:13" ht="16.5">
      <c r="A65" s="6">
        <v>6</v>
      </c>
      <c r="B65" s="316"/>
      <c r="C65" s="317"/>
      <c r="D65" s="502"/>
      <c r="E65" s="503"/>
      <c r="F65" s="503"/>
      <c r="G65" s="32"/>
      <c r="H65" s="40"/>
      <c r="I65" s="33"/>
      <c r="J65" s="40"/>
      <c r="K65" s="33"/>
      <c r="L65" s="320" t="str">
        <f t="shared" si="2"/>
        <v/>
      </c>
      <c r="M65" s="321"/>
    </row>
    <row r="66" spans="1:13" ht="16.5">
      <c r="A66" s="6">
        <v>7</v>
      </c>
      <c r="B66" s="316"/>
      <c r="C66" s="317"/>
      <c r="D66" s="502"/>
      <c r="E66" s="503"/>
      <c r="F66" s="503"/>
      <c r="G66" s="32"/>
      <c r="H66" s="40"/>
      <c r="I66" s="33"/>
      <c r="J66" s="40"/>
      <c r="K66" s="33"/>
      <c r="L66" s="320" t="str">
        <f t="shared" si="2"/>
        <v/>
      </c>
      <c r="M66" s="321"/>
    </row>
    <row r="67" spans="1:13" ht="16.5">
      <c r="A67" s="6">
        <v>8</v>
      </c>
      <c r="B67" s="316"/>
      <c r="C67" s="317"/>
      <c r="D67" s="502"/>
      <c r="E67" s="503"/>
      <c r="F67" s="503"/>
      <c r="G67" s="32"/>
      <c r="H67" s="40"/>
      <c r="I67" s="33"/>
      <c r="J67" s="40"/>
      <c r="K67" s="33"/>
      <c r="L67" s="320" t="str">
        <f t="shared" si="2"/>
        <v/>
      </c>
      <c r="M67" s="321"/>
    </row>
    <row r="68" spans="1:13" ht="16.5">
      <c r="A68" s="6">
        <v>9</v>
      </c>
      <c r="B68" s="316"/>
      <c r="C68" s="317"/>
      <c r="D68" s="502"/>
      <c r="E68" s="503"/>
      <c r="F68" s="503"/>
      <c r="G68" s="32"/>
      <c r="H68" s="40"/>
      <c r="I68" s="33"/>
      <c r="J68" s="40"/>
      <c r="K68" s="33"/>
      <c r="L68" s="320" t="str">
        <f t="shared" si="2"/>
        <v/>
      </c>
      <c r="M68" s="321"/>
    </row>
    <row r="69" spans="1:13" ht="16.5">
      <c r="A69" s="6">
        <v>10</v>
      </c>
      <c r="B69" s="316"/>
      <c r="C69" s="317"/>
      <c r="D69" s="502"/>
      <c r="E69" s="503"/>
      <c r="F69" s="503"/>
      <c r="G69" s="32"/>
      <c r="H69" s="40"/>
      <c r="I69" s="33"/>
      <c r="J69" s="40"/>
      <c r="K69" s="33"/>
      <c r="L69" s="320" t="str">
        <f t="shared" si="2"/>
        <v/>
      </c>
      <c r="M69" s="321"/>
    </row>
    <row r="70" spans="1:13" ht="16.5">
      <c r="A70" s="6">
        <v>11</v>
      </c>
      <c r="B70" s="316"/>
      <c r="C70" s="317"/>
      <c r="D70" s="502"/>
      <c r="E70" s="503"/>
      <c r="F70" s="503"/>
      <c r="G70" s="32"/>
      <c r="H70" s="40"/>
      <c r="I70" s="33"/>
      <c r="J70" s="40"/>
      <c r="K70" s="33"/>
      <c r="L70" s="320" t="str">
        <f t="shared" si="2"/>
        <v/>
      </c>
      <c r="M70" s="321"/>
    </row>
    <row r="71" spans="1:13" ht="16.5">
      <c r="A71" s="6">
        <v>12</v>
      </c>
      <c r="B71" s="316"/>
      <c r="C71" s="317"/>
      <c r="D71" s="502"/>
      <c r="E71" s="503"/>
      <c r="F71" s="503"/>
      <c r="G71" s="32"/>
      <c r="H71" s="40"/>
      <c r="I71" s="33"/>
      <c r="J71" s="40"/>
      <c r="K71" s="33"/>
      <c r="L71" s="320" t="str">
        <f t="shared" si="2"/>
        <v/>
      </c>
      <c r="M71" s="321"/>
    </row>
    <row r="72" spans="1:13" ht="16.5">
      <c r="A72" s="6">
        <v>13</v>
      </c>
      <c r="B72" s="316"/>
      <c r="C72" s="317"/>
      <c r="D72" s="502"/>
      <c r="E72" s="503"/>
      <c r="F72" s="503"/>
      <c r="G72" s="32"/>
      <c r="H72" s="40"/>
      <c r="I72" s="33"/>
      <c r="J72" s="40"/>
      <c r="K72" s="33"/>
      <c r="L72" s="320" t="str">
        <f t="shared" si="2"/>
        <v/>
      </c>
      <c r="M72" s="321"/>
    </row>
    <row r="73" spans="1:13" ht="16.5">
      <c r="A73" s="6">
        <v>14</v>
      </c>
      <c r="B73" s="316"/>
      <c r="C73" s="317"/>
      <c r="D73" s="502"/>
      <c r="E73" s="503"/>
      <c r="F73" s="503"/>
      <c r="G73" s="32"/>
      <c r="H73" s="40"/>
      <c r="I73" s="33"/>
      <c r="J73" s="40"/>
      <c r="K73" s="33"/>
      <c r="L73" s="320" t="str">
        <f t="shared" si="2"/>
        <v/>
      </c>
      <c r="M73" s="321"/>
    </row>
    <row r="74" spans="1:13" ht="16.5">
      <c r="A74" s="6">
        <v>15</v>
      </c>
      <c r="B74" s="316"/>
      <c r="C74" s="317"/>
      <c r="D74" s="502"/>
      <c r="E74" s="503"/>
      <c r="F74" s="503"/>
      <c r="G74" s="32"/>
      <c r="H74" s="40"/>
      <c r="I74" s="33"/>
      <c r="J74" s="40"/>
      <c r="K74" s="33"/>
      <c r="L74" s="320" t="str">
        <f t="shared" si="2"/>
        <v/>
      </c>
      <c r="M74" s="321"/>
    </row>
    <row r="75" spans="1:13" ht="16.5">
      <c r="A75" s="6">
        <v>16</v>
      </c>
      <c r="B75" s="316"/>
      <c r="C75" s="317"/>
      <c r="D75" s="502"/>
      <c r="E75" s="503"/>
      <c r="F75" s="503"/>
      <c r="G75" s="32"/>
      <c r="H75" s="40"/>
      <c r="I75" s="33"/>
      <c r="J75" s="40"/>
      <c r="K75" s="33"/>
      <c r="L75" s="320" t="str">
        <f t="shared" si="2"/>
        <v/>
      </c>
      <c r="M75" s="321"/>
    </row>
    <row r="76" spans="1:13" ht="16.5">
      <c r="A76" s="6">
        <v>17</v>
      </c>
      <c r="B76" s="316"/>
      <c r="C76" s="317"/>
      <c r="D76" s="502"/>
      <c r="E76" s="503"/>
      <c r="F76" s="503"/>
      <c r="G76" s="32"/>
      <c r="H76" s="40"/>
      <c r="I76" s="33"/>
      <c r="J76" s="40"/>
      <c r="K76" s="33"/>
      <c r="L76" s="320" t="str">
        <f t="shared" si="2"/>
        <v/>
      </c>
      <c r="M76" s="321"/>
    </row>
    <row r="77" spans="1:13" ht="16.5">
      <c r="A77" s="6">
        <v>18</v>
      </c>
      <c r="B77" s="316"/>
      <c r="C77" s="317"/>
      <c r="D77" s="502"/>
      <c r="E77" s="503"/>
      <c r="F77" s="503"/>
      <c r="G77" s="32"/>
      <c r="H77" s="40"/>
      <c r="I77" s="33"/>
      <c r="J77" s="40"/>
      <c r="K77" s="33"/>
      <c r="L77" s="320" t="str">
        <f t="shared" si="2"/>
        <v/>
      </c>
      <c r="M77" s="321"/>
    </row>
    <row r="78" spans="1:13" ht="16.5">
      <c r="A78" s="6">
        <v>19</v>
      </c>
      <c r="B78" s="316"/>
      <c r="C78" s="317"/>
      <c r="D78" s="502"/>
      <c r="E78" s="503"/>
      <c r="F78" s="503"/>
      <c r="G78" s="32"/>
      <c r="H78" s="40"/>
      <c r="I78" s="33"/>
      <c r="J78" s="40"/>
      <c r="K78" s="33"/>
      <c r="L78" s="320" t="str">
        <f t="shared" si="2"/>
        <v/>
      </c>
      <c r="M78" s="321"/>
    </row>
    <row r="79" spans="1:13" ht="16.5">
      <c r="A79" s="6">
        <v>20</v>
      </c>
      <c r="B79" s="322"/>
      <c r="C79" s="323"/>
      <c r="D79" s="504"/>
      <c r="E79" s="505"/>
      <c r="F79" s="505"/>
      <c r="G79" s="34"/>
      <c r="H79" s="41"/>
      <c r="I79" s="35"/>
      <c r="J79" s="41"/>
      <c r="K79" s="35"/>
      <c r="L79" s="324" t="str">
        <f>IF(ISNUMBER(G79),(ROUND(PRODUCT(G79,H79,J79),0)),"")</f>
        <v/>
      </c>
      <c r="M79" s="325"/>
    </row>
    <row r="80" spans="1:13" ht="19">
      <c r="B80" s="309" t="str">
        <f>IF($C80=$E$21,$D$21,IF($C80=$E$22,$D$22,IF($C80=$E$23,$D$23,"")))</f>
        <v/>
      </c>
      <c r="C80" s="310" t="s">
        <v>307</v>
      </c>
      <c r="D80" s="506"/>
      <c r="E80" s="507"/>
      <c r="F80" s="507"/>
      <c r="G80" s="326"/>
      <c r="H80" s="326"/>
      <c r="I80" s="327"/>
      <c r="J80" s="326"/>
      <c r="K80" s="327"/>
      <c r="L80" s="328"/>
      <c r="M80" s="329"/>
    </row>
    <row r="81" spans="1:13" ht="16.5">
      <c r="A81" s="6">
        <v>1</v>
      </c>
      <c r="B81" s="316"/>
      <c r="C81" s="317"/>
      <c r="D81" s="502"/>
      <c r="E81" s="500"/>
      <c r="F81" s="501"/>
      <c r="G81" s="30"/>
      <c r="H81" s="39"/>
      <c r="I81" s="31"/>
      <c r="J81" s="39"/>
      <c r="K81" s="31"/>
      <c r="L81" s="318" t="str">
        <f>IF(ISNUMBER(G81),(ROUND(PRODUCT(G81,H81,J81),0)),"")</f>
        <v/>
      </c>
      <c r="M81" s="319">
        <f>ROUNDDOWN((SUM(L81:L100)),0)</f>
        <v>0</v>
      </c>
    </row>
    <row r="82" spans="1:13" ht="16.5">
      <c r="A82" s="6">
        <v>2</v>
      </c>
      <c r="B82" s="316"/>
      <c r="C82" s="317"/>
      <c r="E82" s="503"/>
      <c r="F82" s="503"/>
      <c r="G82" s="32"/>
      <c r="H82" s="40"/>
      <c r="I82" s="33"/>
      <c r="J82" s="40"/>
      <c r="K82" s="33"/>
      <c r="L82" s="320" t="str">
        <f>IF(ISNUMBER(G82),(ROUND(PRODUCT(G82,H82,J82),0)),"")</f>
        <v/>
      </c>
      <c r="M82" s="321"/>
    </row>
    <row r="83" spans="1:13" ht="16.5">
      <c r="A83" s="6">
        <v>3</v>
      </c>
      <c r="B83" s="316"/>
      <c r="C83" s="317"/>
      <c r="D83" s="502"/>
      <c r="E83" s="503"/>
      <c r="F83" s="503"/>
      <c r="G83" s="32"/>
      <c r="H83" s="40"/>
      <c r="I83" s="33"/>
      <c r="J83" s="40"/>
      <c r="K83" s="33"/>
      <c r="L83" s="320" t="str">
        <f t="shared" ref="L83:L99" si="3">IF(ISNUMBER(G83),(ROUND(PRODUCT(G83,H83,J83),0)),"")</f>
        <v/>
      </c>
      <c r="M83" s="321"/>
    </row>
    <row r="84" spans="1:13" ht="16.5">
      <c r="A84" s="6">
        <v>4</v>
      </c>
      <c r="B84" s="316"/>
      <c r="C84" s="317"/>
      <c r="D84" s="502"/>
      <c r="E84" s="503"/>
      <c r="F84" s="503"/>
      <c r="G84" s="32"/>
      <c r="H84" s="40"/>
      <c r="I84" s="33"/>
      <c r="J84" s="40"/>
      <c r="K84" s="33"/>
      <c r="L84" s="320" t="str">
        <f t="shared" si="3"/>
        <v/>
      </c>
      <c r="M84" s="321"/>
    </row>
    <row r="85" spans="1:13" ht="16.5">
      <c r="A85" s="6">
        <v>5</v>
      </c>
      <c r="B85" s="316"/>
      <c r="C85" s="317"/>
      <c r="D85" s="502"/>
      <c r="E85" s="503"/>
      <c r="F85" s="503"/>
      <c r="G85" s="32"/>
      <c r="H85" s="40"/>
      <c r="I85" s="33"/>
      <c r="J85" s="40"/>
      <c r="K85" s="33"/>
      <c r="L85" s="320" t="str">
        <f t="shared" si="3"/>
        <v/>
      </c>
      <c r="M85" s="321"/>
    </row>
    <row r="86" spans="1:13" ht="16.5">
      <c r="A86" s="6">
        <v>6</v>
      </c>
      <c r="B86" s="316"/>
      <c r="C86" s="317"/>
      <c r="D86" s="502"/>
      <c r="E86" s="503"/>
      <c r="F86" s="503"/>
      <c r="G86" s="32"/>
      <c r="H86" s="40"/>
      <c r="I86" s="33"/>
      <c r="J86" s="40"/>
      <c r="K86" s="33"/>
      <c r="L86" s="320" t="str">
        <f t="shared" si="3"/>
        <v/>
      </c>
      <c r="M86" s="321"/>
    </row>
    <row r="87" spans="1:13" ht="16.5">
      <c r="A87" s="6">
        <v>7</v>
      </c>
      <c r="B87" s="316"/>
      <c r="C87" s="317"/>
      <c r="D87" s="502"/>
      <c r="E87" s="503"/>
      <c r="F87" s="503"/>
      <c r="G87" s="32"/>
      <c r="H87" s="40"/>
      <c r="I87" s="33"/>
      <c r="J87" s="40"/>
      <c r="K87" s="33"/>
      <c r="L87" s="320" t="str">
        <f t="shared" si="3"/>
        <v/>
      </c>
      <c r="M87" s="321"/>
    </row>
    <row r="88" spans="1:13" ht="16.5">
      <c r="A88" s="6">
        <v>8</v>
      </c>
      <c r="B88" s="316"/>
      <c r="C88" s="317"/>
      <c r="D88" s="502"/>
      <c r="E88" s="503"/>
      <c r="F88" s="503"/>
      <c r="G88" s="32"/>
      <c r="H88" s="40"/>
      <c r="I88" s="33"/>
      <c r="J88" s="40"/>
      <c r="K88" s="33"/>
      <c r="L88" s="320" t="str">
        <f t="shared" si="3"/>
        <v/>
      </c>
      <c r="M88" s="321"/>
    </row>
    <row r="89" spans="1:13" ht="16.5">
      <c r="A89" s="6">
        <v>9</v>
      </c>
      <c r="B89" s="316"/>
      <c r="C89" s="317"/>
      <c r="D89" s="502"/>
      <c r="E89" s="503"/>
      <c r="F89" s="503"/>
      <c r="G89" s="32"/>
      <c r="H89" s="40"/>
      <c r="I89" s="33"/>
      <c r="J89" s="40"/>
      <c r="K89" s="33"/>
      <c r="L89" s="320" t="str">
        <f t="shared" si="3"/>
        <v/>
      </c>
      <c r="M89" s="321"/>
    </row>
    <row r="90" spans="1:13" ht="16.5">
      <c r="A90" s="6">
        <v>10</v>
      </c>
      <c r="B90" s="316"/>
      <c r="C90" s="317"/>
      <c r="D90" s="502"/>
      <c r="E90" s="503"/>
      <c r="F90" s="503"/>
      <c r="G90" s="32"/>
      <c r="H90" s="40"/>
      <c r="I90" s="33"/>
      <c r="J90" s="40"/>
      <c r="K90" s="33"/>
      <c r="L90" s="320" t="str">
        <f t="shared" si="3"/>
        <v/>
      </c>
      <c r="M90" s="321"/>
    </row>
    <row r="91" spans="1:13" ht="16.5">
      <c r="A91" s="6">
        <v>11</v>
      </c>
      <c r="B91" s="316"/>
      <c r="C91" s="317"/>
      <c r="D91" s="502"/>
      <c r="E91" s="503"/>
      <c r="F91" s="503"/>
      <c r="G91" s="32"/>
      <c r="H91" s="40"/>
      <c r="I91" s="33"/>
      <c r="J91" s="40"/>
      <c r="K91" s="33"/>
      <c r="L91" s="320" t="str">
        <f t="shared" si="3"/>
        <v/>
      </c>
      <c r="M91" s="321"/>
    </row>
    <row r="92" spans="1:13" ht="16.5">
      <c r="A92" s="6">
        <v>12</v>
      </c>
      <c r="B92" s="316"/>
      <c r="C92" s="317"/>
      <c r="D92" s="502"/>
      <c r="E92" s="503"/>
      <c r="F92" s="503"/>
      <c r="G92" s="32"/>
      <c r="H92" s="40"/>
      <c r="I92" s="33"/>
      <c r="J92" s="40"/>
      <c r="K92" s="33"/>
      <c r="L92" s="320" t="str">
        <f t="shared" si="3"/>
        <v/>
      </c>
      <c r="M92" s="321"/>
    </row>
    <row r="93" spans="1:13" ht="16.5">
      <c r="A93" s="6">
        <v>13</v>
      </c>
      <c r="B93" s="316"/>
      <c r="C93" s="317"/>
      <c r="D93" s="502"/>
      <c r="E93" s="503"/>
      <c r="F93" s="503"/>
      <c r="G93" s="32"/>
      <c r="H93" s="40"/>
      <c r="I93" s="33"/>
      <c r="J93" s="40"/>
      <c r="K93" s="33"/>
      <c r="L93" s="320" t="str">
        <f t="shared" si="3"/>
        <v/>
      </c>
      <c r="M93" s="321"/>
    </row>
    <row r="94" spans="1:13" ht="16.5">
      <c r="A94" s="6">
        <v>14</v>
      </c>
      <c r="B94" s="316"/>
      <c r="C94" s="317"/>
      <c r="D94" s="502"/>
      <c r="E94" s="503"/>
      <c r="F94" s="503"/>
      <c r="G94" s="32"/>
      <c r="H94" s="40"/>
      <c r="I94" s="33"/>
      <c r="J94" s="40"/>
      <c r="K94" s="33"/>
      <c r="L94" s="320" t="str">
        <f t="shared" si="3"/>
        <v/>
      </c>
      <c r="M94" s="321"/>
    </row>
    <row r="95" spans="1:13" ht="16.5">
      <c r="A95" s="6">
        <v>15</v>
      </c>
      <c r="B95" s="316"/>
      <c r="C95" s="317"/>
      <c r="D95" s="502"/>
      <c r="E95" s="503"/>
      <c r="F95" s="503"/>
      <c r="G95" s="32"/>
      <c r="H95" s="40"/>
      <c r="I95" s="33"/>
      <c r="J95" s="40"/>
      <c r="K95" s="33"/>
      <c r="L95" s="320" t="str">
        <f t="shared" si="3"/>
        <v/>
      </c>
      <c r="M95" s="321"/>
    </row>
    <row r="96" spans="1:13" ht="16.5">
      <c r="A96" s="6">
        <v>16</v>
      </c>
      <c r="B96" s="316"/>
      <c r="C96" s="317"/>
      <c r="D96" s="502"/>
      <c r="E96" s="503"/>
      <c r="F96" s="503"/>
      <c r="G96" s="32"/>
      <c r="H96" s="40"/>
      <c r="I96" s="33"/>
      <c r="J96" s="40"/>
      <c r="K96" s="33"/>
      <c r="L96" s="320" t="str">
        <f t="shared" si="3"/>
        <v/>
      </c>
      <c r="M96" s="321"/>
    </row>
    <row r="97" spans="1:13" ht="16.5">
      <c r="A97" s="6">
        <v>17</v>
      </c>
      <c r="B97" s="316"/>
      <c r="C97" s="317"/>
      <c r="D97" s="502"/>
      <c r="E97" s="503"/>
      <c r="F97" s="503"/>
      <c r="G97" s="32"/>
      <c r="H97" s="40"/>
      <c r="I97" s="33"/>
      <c r="J97" s="40"/>
      <c r="K97" s="33"/>
      <c r="L97" s="320" t="str">
        <f t="shared" si="3"/>
        <v/>
      </c>
      <c r="M97" s="321"/>
    </row>
    <row r="98" spans="1:13" ht="16.5">
      <c r="A98" s="6">
        <v>18</v>
      </c>
      <c r="B98" s="316"/>
      <c r="C98" s="317"/>
      <c r="D98" s="502"/>
      <c r="E98" s="503"/>
      <c r="F98" s="503"/>
      <c r="G98" s="32"/>
      <c r="H98" s="40"/>
      <c r="I98" s="33"/>
      <c r="J98" s="40"/>
      <c r="K98" s="33"/>
      <c r="L98" s="320" t="str">
        <f t="shared" si="3"/>
        <v/>
      </c>
      <c r="M98" s="321"/>
    </row>
    <row r="99" spans="1:13" ht="16.5">
      <c r="A99" s="6">
        <v>19</v>
      </c>
      <c r="B99" s="316"/>
      <c r="C99" s="317"/>
      <c r="D99" s="502"/>
      <c r="E99" s="503"/>
      <c r="F99" s="503"/>
      <c r="G99" s="32"/>
      <c r="H99" s="40"/>
      <c r="I99" s="33"/>
      <c r="J99" s="40"/>
      <c r="K99" s="33"/>
      <c r="L99" s="320" t="str">
        <f t="shared" si="3"/>
        <v/>
      </c>
      <c r="M99" s="321"/>
    </row>
    <row r="100" spans="1:13" ht="16.5">
      <c r="A100" s="6">
        <v>20</v>
      </c>
      <c r="B100" s="322"/>
      <c r="C100" s="323"/>
      <c r="D100" s="504"/>
      <c r="E100" s="505"/>
      <c r="F100" s="505"/>
      <c r="G100" s="34"/>
      <c r="H100" s="41"/>
      <c r="I100" s="35"/>
      <c r="J100" s="41"/>
      <c r="K100" s="35"/>
      <c r="L100" s="324" t="str">
        <f>IF(ISNUMBER(G100),(ROUND(PRODUCT(G100,H100,J100),0)),"")</f>
        <v/>
      </c>
      <c r="M100" s="325"/>
    </row>
    <row r="101" spans="1:13" ht="19">
      <c r="B101" s="309" t="str">
        <f>IF($C101=$E$21,$D$21,IF($C101=$E$22,$D$22,IF($C101=$E$23,$D$23,"")))</f>
        <v/>
      </c>
      <c r="C101" s="310" t="s">
        <v>308</v>
      </c>
      <c r="D101" s="506"/>
      <c r="E101" s="507"/>
      <c r="F101" s="507"/>
      <c r="G101" s="326"/>
      <c r="H101" s="326"/>
      <c r="I101" s="327"/>
      <c r="J101" s="326"/>
      <c r="K101" s="327"/>
      <c r="L101" s="328"/>
      <c r="M101" s="329"/>
    </row>
    <row r="102" spans="1:13" ht="16.5">
      <c r="A102" s="6">
        <v>1</v>
      </c>
      <c r="B102" s="316"/>
      <c r="C102" s="317"/>
      <c r="D102" s="502"/>
      <c r="E102" s="500"/>
      <c r="F102" s="501"/>
      <c r="G102" s="30"/>
      <c r="H102" s="39"/>
      <c r="I102" s="31"/>
      <c r="J102" s="39"/>
      <c r="K102" s="31"/>
      <c r="L102" s="318" t="str">
        <f>IF(ISNUMBER(G102),(ROUND(PRODUCT(G102,H102,J102),0)),"")</f>
        <v/>
      </c>
      <c r="M102" s="319">
        <f>ROUNDDOWN((SUM(L102:L121)),0)</f>
        <v>0</v>
      </c>
    </row>
    <row r="103" spans="1:13" ht="16.5">
      <c r="A103" s="6">
        <v>2</v>
      </c>
      <c r="B103" s="316"/>
      <c r="C103" s="317"/>
      <c r="E103" s="503"/>
      <c r="F103" s="503"/>
      <c r="G103" s="32"/>
      <c r="H103" s="40"/>
      <c r="I103" s="33"/>
      <c r="J103" s="40"/>
      <c r="K103" s="33"/>
      <c r="L103" s="320" t="str">
        <f>IF(ISNUMBER(G103),(ROUND(PRODUCT(G103,H103,J103),0)),"")</f>
        <v/>
      </c>
      <c r="M103" s="321"/>
    </row>
    <row r="104" spans="1:13" ht="16.5">
      <c r="A104" s="6">
        <v>3</v>
      </c>
      <c r="B104" s="316"/>
      <c r="C104" s="317"/>
      <c r="D104" s="502"/>
      <c r="E104" s="503"/>
      <c r="F104" s="503"/>
      <c r="G104" s="32"/>
      <c r="H104" s="40"/>
      <c r="I104" s="33"/>
      <c r="J104" s="40"/>
      <c r="K104" s="33"/>
      <c r="L104" s="320" t="str">
        <f t="shared" ref="L104:L120" si="4">IF(ISNUMBER(G104),(ROUND(PRODUCT(G104,H104,J104),0)),"")</f>
        <v/>
      </c>
      <c r="M104" s="321"/>
    </row>
    <row r="105" spans="1:13" ht="16.5">
      <c r="A105" s="6">
        <v>4</v>
      </c>
      <c r="B105" s="316"/>
      <c r="C105" s="317"/>
      <c r="D105" s="502"/>
      <c r="E105" s="503"/>
      <c r="F105" s="503"/>
      <c r="G105" s="32"/>
      <c r="H105" s="40"/>
      <c r="I105" s="33"/>
      <c r="J105" s="40"/>
      <c r="K105" s="33"/>
      <c r="L105" s="320" t="str">
        <f t="shared" si="4"/>
        <v/>
      </c>
      <c r="M105" s="321"/>
    </row>
    <row r="106" spans="1:13" ht="16.5">
      <c r="A106" s="6">
        <v>5</v>
      </c>
      <c r="B106" s="316"/>
      <c r="C106" s="317"/>
      <c r="D106" s="502"/>
      <c r="E106" s="503"/>
      <c r="F106" s="503"/>
      <c r="G106" s="32"/>
      <c r="H106" s="40"/>
      <c r="I106" s="33"/>
      <c r="J106" s="40"/>
      <c r="K106" s="33"/>
      <c r="L106" s="320" t="str">
        <f t="shared" si="4"/>
        <v/>
      </c>
      <c r="M106" s="321"/>
    </row>
    <row r="107" spans="1:13" ht="16.5">
      <c r="A107" s="6">
        <v>6</v>
      </c>
      <c r="B107" s="316"/>
      <c r="C107" s="317"/>
      <c r="D107" s="502"/>
      <c r="E107" s="503"/>
      <c r="F107" s="503"/>
      <c r="G107" s="32"/>
      <c r="H107" s="40"/>
      <c r="I107" s="33"/>
      <c r="J107" s="40"/>
      <c r="K107" s="33"/>
      <c r="L107" s="320" t="str">
        <f t="shared" si="4"/>
        <v/>
      </c>
      <c r="M107" s="321"/>
    </row>
    <row r="108" spans="1:13" ht="16.5">
      <c r="A108" s="6">
        <v>7</v>
      </c>
      <c r="B108" s="316"/>
      <c r="C108" s="317"/>
      <c r="D108" s="502"/>
      <c r="E108" s="503"/>
      <c r="F108" s="503"/>
      <c r="G108" s="32"/>
      <c r="H108" s="40"/>
      <c r="I108" s="33"/>
      <c r="J108" s="40"/>
      <c r="K108" s="33"/>
      <c r="L108" s="320" t="str">
        <f t="shared" si="4"/>
        <v/>
      </c>
      <c r="M108" s="321"/>
    </row>
    <row r="109" spans="1:13" ht="16.5">
      <c r="A109" s="6">
        <v>8</v>
      </c>
      <c r="B109" s="316"/>
      <c r="C109" s="317"/>
      <c r="D109" s="502"/>
      <c r="E109" s="503"/>
      <c r="F109" s="503"/>
      <c r="G109" s="32"/>
      <c r="H109" s="40"/>
      <c r="I109" s="33"/>
      <c r="J109" s="40"/>
      <c r="K109" s="33"/>
      <c r="L109" s="320" t="str">
        <f t="shared" si="4"/>
        <v/>
      </c>
      <c r="M109" s="321"/>
    </row>
    <row r="110" spans="1:13" ht="16.5">
      <c r="A110" s="6">
        <v>9</v>
      </c>
      <c r="B110" s="316"/>
      <c r="C110" s="317"/>
      <c r="D110" s="502"/>
      <c r="E110" s="503"/>
      <c r="F110" s="503"/>
      <c r="G110" s="32"/>
      <c r="H110" s="40"/>
      <c r="I110" s="33"/>
      <c r="J110" s="40"/>
      <c r="K110" s="33"/>
      <c r="L110" s="320" t="str">
        <f t="shared" si="4"/>
        <v/>
      </c>
      <c r="M110" s="321"/>
    </row>
    <row r="111" spans="1:13" ht="16.5">
      <c r="A111" s="6">
        <v>10</v>
      </c>
      <c r="B111" s="316"/>
      <c r="C111" s="317"/>
      <c r="D111" s="502"/>
      <c r="E111" s="503"/>
      <c r="F111" s="503"/>
      <c r="G111" s="32"/>
      <c r="H111" s="40"/>
      <c r="I111" s="33"/>
      <c r="J111" s="40"/>
      <c r="K111" s="33"/>
      <c r="L111" s="320" t="str">
        <f t="shared" si="4"/>
        <v/>
      </c>
      <c r="M111" s="321"/>
    </row>
    <row r="112" spans="1:13" ht="16.5">
      <c r="A112" s="6">
        <v>11</v>
      </c>
      <c r="B112" s="316"/>
      <c r="C112" s="317"/>
      <c r="D112" s="502"/>
      <c r="E112" s="503"/>
      <c r="F112" s="503"/>
      <c r="G112" s="32"/>
      <c r="H112" s="40"/>
      <c r="I112" s="33"/>
      <c r="J112" s="40"/>
      <c r="K112" s="33"/>
      <c r="L112" s="320" t="str">
        <f t="shared" si="4"/>
        <v/>
      </c>
      <c r="M112" s="321"/>
    </row>
    <row r="113" spans="1:13" ht="16.5">
      <c r="A113" s="6">
        <v>12</v>
      </c>
      <c r="B113" s="316"/>
      <c r="C113" s="317"/>
      <c r="D113" s="502"/>
      <c r="E113" s="503"/>
      <c r="F113" s="503"/>
      <c r="G113" s="32"/>
      <c r="H113" s="40"/>
      <c r="I113" s="33"/>
      <c r="J113" s="40"/>
      <c r="K113" s="33"/>
      <c r="L113" s="320" t="str">
        <f t="shared" si="4"/>
        <v/>
      </c>
      <c r="M113" s="321"/>
    </row>
    <row r="114" spans="1:13" ht="16.5">
      <c r="A114" s="6">
        <v>13</v>
      </c>
      <c r="B114" s="316"/>
      <c r="C114" s="317"/>
      <c r="D114" s="502"/>
      <c r="E114" s="503"/>
      <c r="F114" s="503"/>
      <c r="G114" s="32"/>
      <c r="H114" s="40"/>
      <c r="I114" s="33"/>
      <c r="J114" s="40"/>
      <c r="K114" s="33"/>
      <c r="L114" s="320" t="str">
        <f t="shared" si="4"/>
        <v/>
      </c>
      <c r="M114" s="321"/>
    </row>
    <row r="115" spans="1:13" ht="16.5">
      <c r="A115" s="6">
        <v>14</v>
      </c>
      <c r="B115" s="316"/>
      <c r="C115" s="317"/>
      <c r="D115" s="502"/>
      <c r="E115" s="503"/>
      <c r="F115" s="503"/>
      <c r="G115" s="32"/>
      <c r="H115" s="40"/>
      <c r="I115" s="33"/>
      <c r="J115" s="40"/>
      <c r="K115" s="33"/>
      <c r="L115" s="320" t="str">
        <f t="shared" si="4"/>
        <v/>
      </c>
      <c r="M115" s="321"/>
    </row>
    <row r="116" spans="1:13" ht="16.5">
      <c r="A116" s="6">
        <v>15</v>
      </c>
      <c r="B116" s="316"/>
      <c r="C116" s="317"/>
      <c r="D116" s="502"/>
      <c r="E116" s="503"/>
      <c r="F116" s="503"/>
      <c r="G116" s="32"/>
      <c r="H116" s="40"/>
      <c r="I116" s="33"/>
      <c r="J116" s="40"/>
      <c r="K116" s="33"/>
      <c r="L116" s="320" t="str">
        <f t="shared" si="4"/>
        <v/>
      </c>
      <c r="M116" s="321"/>
    </row>
    <row r="117" spans="1:13" ht="16.5">
      <c r="A117" s="6">
        <v>16</v>
      </c>
      <c r="B117" s="316"/>
      <c r="C117" s="317"/>
      <c r="D117" s="502"/>
      <c r="E117" s="503"/>
      <c r="F117" s="503"/>
      <c r="G117" s="32"/>
      <c r="H117" s="40"/>
      <c r="I117" s="33"/>
      <c r="J117" s="40"/>
      <c r="K117" s="33"/>
      <c r="L117" s="320" t="str">
        <f t="shared" si="4"/>
        <v/>
      </c>
      <c r="M117" s="321"/>
    </row>
    <row r="118" spans="1:13" ht="16.5">
      <c r="A118" s="6">
        <v>17</v>
      </c>
      <c r="B118" s="316"/>
      <c r="C118" s="317"/>
      <c r="D118" s="502"/>
      <c r="E118" s="503"/>
      <c r="F118" s="503"/>
      <c r="G118" s="32"/>
      <c r="H118" s="40"/>
      <c r="I118" s="33"/>
      <c r="J118" s="40"/>
      <c r="K118" s="33"/>
      <c r="L118" s="320" t="str">
        <f t="shared" si="4"/>
        <v/>
      </c>
      <c r="M118" s="321"/>
    </row>
    <row r="119" spans="1:13" ht="16.5">
      <c r="A119" s="6">
        <v>18</v>
      </c>
      <c r="B119" s="316"/>
      <c r="C119" s="317"/>
      <c r="D119" s="502"/>
      <c r="E119" s="503"/>
      <c r="F119" s="503"/>
      <c r="G119" s="32"/>
      <c r="H119" s="40"/>
      <c r="I119" s="33"/>
      <c r="J119" s="40"/>
      <c r="K119" s="33"/>
      <c r="L119" s="320" t="str">
        <f t="shared" si="4"/>
        <v/>
      </c>
      <c r="M119" s="321"/>
    </row>
    <row r="120" spans="1:13" ht="16.5">
      <c r="A120" s="6">
        <v>19</v>
      </c>
      <c r="B120" s="316"/>
      <c r="C120" s="317"/>
      <c r="D120" s="502"/>
      <c r="E120" s="503"/>
      <c r="F120" s="503"/>
      <c r="G120" s="32"/>
      <c r="H120" s="40"/>
      <c r="I120" s="33"/>
      <c r="J120" s="40"/>
      <c r="K120" s="33"/>
      <c r="L120" s="320" t="str">
        <f t="shared" si="4"/>
        <v/>
      </c>
      <c r="M120" s="321"/>
    </row>
    <row r="121" spans="1:13" ht="16.5">
      <c r="A121" s="6">
        <v>20</v>
      </c>
      <c r="B121" s="322"/>
      <c r="C121" s="323"/>
      <c r="D121" s="504"/>
      <c r="E121" s="505"/>
      <c r="F121" s="505"/>
      <c r="G121" s="34"/>
      <c r="H121" s="41"/>
      <c r="I121" s="35"/>
      <c r="J121" s="41"/>
      <c r="K121" s="35"/>
      <c r="L121" s="324" t="str">
        <f>IF(ISNUMBER(G121),(ROUND(PRODUCT(G121,H121,J121),0)),"")</f>
        <v/>
      </c>
      <c r="M121" s="325"/>
    </row>
    <row r="122" spans="1:13" ht="19">
      <c r="B122" s="309" t="str">
        <f>IF($C122=$E$21,$D$21,IF($C122=$E$22,$D$22,IF($C122=$E$23,$D$23,"")))</f>
        <v/>
      </c>
      <c r="C122" s="310" t="s">
        <v>309</v>
      </c>
      <c r="D122" s="506"/>
      <c r="E122" s="507"/>
      <c r="F122" s="507"/>
      <c r="G122" s="326"/>
      <c r="H122" s="326"/>
      <c r="I122" s="327"/>
      <c r="J122" s="326"/>
      <c r="K122" s="327"/>
      <c r="L122" s="328"/>
      <c r="M122" s="329"/>
    </row>
    <row r="123" spans="1:13" ht="16.5">
      <c r="A123" s="6">
        <v>1</v>
      </c>
      <c r="B123" s="316"/>
      <c r="C123" s="317"/>
      <c r="D123" s="499"/>
      <c r="E123" s="500"/>
      <c r="F123" s="501"/>
      <c r="G123" s="30"/>
      <c r="H123" s="39"/>
      <c r="I123" s="31"/>
      <c r="J123" s="39"/>
      <c r="K123" s="31"/>
      <c r="L123" s="318" t="str">
        <f>IF(ISNUMBER(G123),(ROUND(PRODUCT(G123,H123,J123),0)),"")</f>
        <v/>
      </c>
      <c r="M123" s="319">
        <f>ROUNDDOWN((SUM(L123:L142)),0)</f>
        <v>0</v>
      </c>
    </row>
    <row r="124" spans="1:13" ht="16.5">
      <c r="A124" s="6">
        <v>2</v>
      </c>
      <c r="B124" s="316"/>
      <c r="C124" s="317"/>
      <c r="D124" s="502"/>
      <c r="E124" s="503"/>
      <c r="F124" s="503"/>
      <c r="G124" s="32"/>
      <c r="H124" s="40"/>
      <c r="I124" s="33"/>
      <c r="J124" s="40"/>
      <c r="K124" s="33"/>
      <c r="L124" s="320" t="str">
        <f>IF(ISNUMBER(G124),(ROUND(PRODUCT(G124,H124,J124),0)),"")</f>
        <v/>
      </c>
      <c r="M124" s="321"/>
    </row>
    <row r="125" spans="1:13" ht="16.5">
      <c r="A125" s="6">
        <v>3</v>
      </c>
      <c r="B125" s="316"/>
      <c r="C125" s="317"/>
      <c r="D125" s="502"/>
      <c r="E125" s="503"/>
      <c r="F125" s="503"/>
      <c r="G125" s="32"/>
      <c r="H125" s="40"/>
      <c r="I125" s="33"/>
      <c r="J125" s="40"/>
      <c r="K125" s="33"/>
      <c r="L125" s="320" t="str">
        <f t="shared" ref="L125:L141" si="5">IF(ISNUMBER(G125),(ROUND(PRODUCT(G125,H125,J125),0)),"")</f>
        <v/>
      </c>
      <c r="M125" s="321"/>
    </row>
    <row r="126" spans="1:13" ht="16.5">
      <c r="A126" s="6">
        <v>4</v>
      </c>
      <c r="B126" s="316"/>
      <c r="C126" s="317"/>
      <c r="D126" s="502"/>
      <c r="E126" s="503"/>
      <c r="F126" s="503"/>
      <c r="G126" s="32"/>
      <c r="H126" s="40"/>
      <c r="I126" s="33"/>
      <c r="J126" s="40"/>
      <c r="K126" s="33"/>
      <c r="L126" s="320" t="str">
        <f t="shared" si="5"/>
        <v/>
      </c>
      <c r="M126" s="321"/>
    </row>
    <row r="127" spans="1:13" ht="16.5">
      <c r="A127" s="6">
        <v>5</v>
      </c>
      <c r="B127" s="316"/>
      <c r="C127" s="317"/>
      <c r="D127" s="502"/>
      <c r="E127" s="503"/>
      <c r="F127" s="503"/>
      <c r="G127" s="32"/>
      <c r="H127" s="40"/>
      <c r="I127" s="33"/>
      <c r="J127" s="40"/>
      <c r="K127" s="33"/>
      <c r="L127" s="320" t="str">
        <f t="shared" si="5"/>
        <v/>
      </c>
      <c r="M127" s="321"/>
    </row>
    <row r="128" spans="1:13" ht="16.5">
      <c r="A128" s="6">
        <v>6</v>
      </c>
      <c r="B128" s="316"/>
      <c r="C128" s="317"/>
      <c r="D128" s="502"/>
      <c r="E128" s="503"/>
      <c r="F128" s="503"/>
      <c r="G128" s="32"/>
      <c r="H128" s="40"/>
      <c r="I128" s="33"/>
      <c r="J128" s="40"/>
      <c r="K128" s="33"/>
      <c r="L128" s="320" t="str">
        <f t="shared" si="5"/>
        <v/>
      </c>
      <c r="M128" s="321"/>
    </row>
    <row r="129" spans="1:13" ht="16.5">
      <c r="A129" s="6">
        <v>7</v>
      </c>
      <c r="B129" s="316"/>
      <c r="C129" s="317"/>
      <c r="D129" s="502"/>
      <c r="E129" s="503"/>
      <c r="F129" s="503"/>
      <c r="G129" s="32"/>
      <c r="H129" s="40"/>
      <c r="I129" s="33"/>
      <c r="J129" s="40"/>
      <c r="K129" s="33"/>
      <c r="L129" s="320" t="str">
        <f t="shared" si="5"/>
        <v/>
      </c>
      <c r="M129" s="321"/>
    </row>
    <row r="130" spans="1:13" ht="16.5">
      <c r="A130" s="6">
        <v>8</v>
      </c>
      <c r="B130" s="316"/>
      <c r="C130" s="317"/>
      <c r="D130" s="502"/>
      <c r="E130" s="503"/>
      <c r="F130" s="503"/>
      <c r="G130" s="32"/>
      <c r="H130" s="40"/>
      <c r="I130" s="33"/>
      <c r="J130" s="40"/>
      <c r="K130" s="33"/>
      <c r="L130" s="320" t="str">
        <f t="shared" si="5"/>
        <v/>
      </c>
      <c r="M130" s="321"/>
    </row>
    <row r="131" spans="1:13" ht="16.5">
      <c r="A131" s="6">
        <v>9</v>
      </c>
      <c r="B131" s="316"/>
      <c r="C131" s="317"/>
      <c r="D131" s="502"/>
      <c r="E131" s="503"/>
      <c r="F131" s="503"/>
      <c r="G131" s="32"/>
      <c r="H131" s="40"/>
      <c r="I131" s="33"/>
      <c r="J131" s="40"/>
      <c r="K131" s="33"/>
      <c r="L131" s="320" t="str">
        <f t="shared" si="5"/>
        <v/>
      </c>
      <c r="M131" s="321"/>
    </row>
    <row r="132" spans="1:13" ht="16.5">
      <c r="A132" s="6">
        <v>10</v>
      </c>
      <c r="B132" s="316"/>
      <c r="C132" s="317"/>
      <c r="D132" s="502"/>
      <c r="E132" s="503"/>
      <c r="F132" s="503"/>
      <c r="G132" s="32"/>
      <c r="H132" s="40"/>
      <c r="I132" s="33"/>
      <c r="J132" s="40"/>
      <c r="K132" s="33"/>
      <c r="L132" s="320" t="str">
        <f t="shared" si="5"/>
        <v/>
      </c>
      <c r="M132" s="321"/>
    </row>
    <row r="133" spans="1:13" ht="16.5">
      <c r="A133" s="6">
        <v>11</v>
      </c>
      <c r="B133" s="316"/>
      <c r="C133" s="317"/>
      <c r="D133" s="502"/>
      <c r="E133" s="503"/>
      <c r="F133" s="503"/>
      <c r="G133" s="32"/>
      <c r="H133" s="40"/>
      <c r="I133" s="33"/>
      <c r="J133" s="40"/>
      <c r="K133" s="33"/>
      <c r="L133" s="320" t="str">
        <f t="shared" si="5"/>
        <v/>
      </c>
      <c r="M133" s="321"/>
    </row>
    <row r="134" spans="1:13" ht="16.5">
      <c r="A134" s="6">
        <v>12</v>
      </c>
      <c r="B134" s="316"/>
      <c r="C134" s="317"/>
      <c r="D134" s="502"/>
      <c r="E134" s="503"/>
      <c r="F134" s="503"/>
      <c r="G134" s="32"/>
      <c r="H134" s="40"/>
      <c r="I134" s="33"/>
      <c r="J134" s="40"/>
      <c r="K134" s="33"/>
      <c r="L134" s="320" t="str">
        <f t="shared" si="5"/>
        <v/>
      </c>
      <c r="M134" s="321"/>
    </row>
    <row r="135" spans="1:13" ht="16.5">
      <c r="A135" s="6">
        <v>13</v>
      </c>
      <c r="B135" s="316"/>
      <c r="C135" s="317"/>
      <c r="D135" s="502"/>
      <c r="E135" s="503"/>
      <c r="F135" s="503"/>
      <c r="G135" s="32"/>
      <c r="H135" s="40"/>
      <c r="I135" s="33"/>
      <c r="J135" s="40"/>
      <c r="K135" s="33"/>
      <c r="L135" s="320" t="str">
        <f t="shared" si="5"/>
        <v/>
      </c>
      <c r="M135" s="321"/>
    </row>
    <row r="136" spans="1:13" ht="16.5">
      <c r="A136" s="6">
        <v>14</v>
      </c>
      <c r="B136" s="316"/>
      <c r="C136" s="317"/>
      <c r="D136" s="502"/>
      <c r="E136" s="503"/>
      <c r="F136" s="503"/>
      <c r="G136" s="32"/>
      <c r="H136" s="40"/>
      <c r="I136" s="33"/>
      <c r="J136" s="40"/>
      <c r="K136" s="33"/>
      <c r="L136" s="320" t="str">
        <f t="shared" si="5"/>
        <v/>
      </c>
      <c r="M136" s="321"/>
    </row>
    <row r="137" spans="1:13" ht="16.5">
      <c r="A137" s="6">
        <v>15</v>
      </c>
      <c r="B137" s="316"/>
      <c r="C137" s="317"/>
      <c r="D137" s="502"/>
      <c r="E137" s="503"/>
      <c r="F137" s="503"/>
      <c r="G137" s="32"/>
      <c r="H137" s="40"/>
      <c r="I137" s="33"/>
      <c r="J137" s="40"/>
      <c r="K137" s="33"/>
      <c r="L137" s="320" t="str">
        <f t="shared" si="5"/>
        <v/>
      </c>
      <c r="M137" s="321"/>
    </row>
    <row r="138" spans="1:13" ht="16.5">
      <c r="A138" s="6">
        <v>16</v>
      </c>
      <c r="B138" s="316"/>
      <c r="C138" s="317"/>
      <c r="D138" s="502"/>
      <c r="E138" s="503"/>
      <c r="F138" s="503"/>
      <c r="G138" s="32"/>
      <c r="H138" s="40"/>
      <c r="I138" s="33"/>
      <c r="J138" s="40"/>
      <c r="K138" s="33"/>
      <c r="L138" s="320" t="str">
        <f t="shared" si="5"/>
        <v/>
      </c>
      <c r="M138" s="321"/>
    </row>
    <row r="139" spans="1:13" ht="16.5">
      <c r="A139" s="6">
        <v>17</v>
      </c>
      <c r="B139" s="316"/>
      <c r="C139" s="317"/>
      <c r="D139" s="502"/>
      <c r="E139" s="503"/>
      <c r="F139" s="503"/>
      <c r="G139" s="32"/>
      <c r="H139" s="40"/>
      <c r="I139" s="33"/>
      <c r="J139" s="40"/>
      <c r="K139" s="33"/>
      <c r="L139" s="320" t="str">
        <f t="shared" si="5"/>
        <v/>
      </c>
      <c r="M139" s="321"/>
    </row>
    <row r="140" spans="1:13" ht="16.5">
      <c r="A140" s="6">
        <v>18</v>
      </c>
      <c r="B140" s="316"/>
      <c r="C140" s="317"/>
      <c r="D140" s="502"/>
      <c r="E140" s="503"/>
      <c r="F140" s="503"/>
      <c r="G140" s="32"/>
      <c r="H140" s="40"/>
      <c r="I140" s="33"/>
      <c r="J140" s="40"/>
      <c r="K140" s="33"/>
      <c r="L140" s="320" t="str">
        <f t="shared" si="5"/>
        <v/>
      </c>
      <c r="M140" s="321"/>
    </row>
    <row r="141" spans="1:13" ht="16.5">
      <c r="A141" s="6">
        <v>19</v>
      </c>
      <c r="B141" s="316"/>
      <c r="C141" s="317"/>
      <c r="D141" s="502"/>
      <c r="E141" s="503"/>
      <c r="F141" s="503"/>
      <c r="G141" s="32"/>
      <c r="H141" s="40"/>
      <c r="I141" s="33"/>
      <c r="J141" s="40"/>
      <c r="K141" s="33"/>
      <c r="L141" s="320" t="str">
        <f t="shared" si="5"/>
        <v/>
      </c>
      <c r="M141" s="321"/>
    </row>
    <row r="142" spans="1:13" ht="16.5">
      <c r="A142" s="6">
        <v>20</v>
      </c>
      <c r="B142" s="322"/>
      <c r="C142" s="323"/>
      <c r="D142" s="504"/>
      <c r="E142" s="505"/>
      <c r="F142" s="505"/>
      <c r="G142" s="34"/>
      <c r="H142" s="41"/>
      <c r="I142" s="35"/>
      <c r="J142" s="41"/>
      <c r="K142" s="35"/>
      <c r="L142" s="324" t="str">
        <f>IF(ISNUMBER(G142),(ROUND(PRODUCT(G142,H142,J142),0)),"")</f>
        <v/>
      </c>
      <c r="M142" s="325"/>
    </row>
    <row r="143" spans="1:13" ht="19">
      <c r="B143" s="330" t="str">
        <f>IF($C143=$E$21,$D$21,IF($C143=$E$22,$D$22,IF($C143=$E$23,$D$23,"")))</f>
        <v/>
      </c>
      <c r="C143" s="310" t="s">
        <v>310</v>
      </c>
      <c r="D143" s="506"/>
      <c r="E143" s="507"/>
      <c r="F143" s="507"/>
      <c r="G143" s="326"/>
      <c r="H143" s="326"/>
      <c r="I143" s="327"/>
      <c r="J143" s="326"/>
      <c r="K143" s="327"/>
      <c r="L143" s="328"/>
      <c r="M143" s="329"/>
    </row>
    <row r="144" spans="1:13" ht="16.5">
      <c r="A144" s="6">
        <v>1</v>
      </c>
      <c r="B144" s="316"/>
      <c r="C144" s="317"/>
      <c r="D144" s="499"/>
      <c r="E144" s="500"/>
      <c r="F144" s="501"/>
      <c r="G144" s="30"/>
      <c r="H144" s="39"/>
      <c r="I144" s="31"/>
      <c r="J144" s="39"/>
      <c r="K144" s="31"/>
      <c r="L144" s="318" t="str">
        <f>IF(ISNUMBER(G144),(ROUND(PRODUCT(G144,H144,J144),0)),"")</f>
        <v/>
      </c>
      <c r="M144" s="319">
        <f>ROUNDDOWN((SUM(L144:L163)),0)</f>
        <v>0</v>
      </c>
    </row>
    <row r="145" spans="1:13" ht="16.5">
      <c r="A145" s="6">
        <v>2</v>
      </c>
      <c r="B145" s="316"/>
      <c r="C145" s="317"/>
      <c r="D145" s="502"/>
      <c r="E145" s="503"/>
      <c r="F145" s="503"/>
      <c r="G145" s="32"/>
      <c r="H145" s="40"/>
      <c r="I145" s="33"/>
      <c r="J145" s="40"/>
      <c r="K145" s="33"/>
      <c r="L145" s="320" t="str">
        <f>IF(ISNUMBER(G145),(ROUND(PRODUCT(G145,H145,J145),0)),"")</f>
        <v/>
      </c>
      <c r="M145" s="321"/>
    </row>
    <row r="146" spans="1:13" ht="16.5">
      <c r="A146" s="6">
        <v>3</v>
      </c>
      <c r="B146" s="316"/>
      <c r="C146" s="317"/>
      <c r="D146" s="502"/>
      <c r="E146" s="503"/>
      <c r="F146" s="503"/>
      <c r="G146" s="32"/>
      <c r="H146" s="40"/>
      <c r="I146" s="33"/>
      <c r="J146" s="40"/>
      <c r="K146" s="33"/>
      <c r="L146" s="320" t="str">
        <f t="shared" ref="L146:L162" si="6">IF(ISNUMBER(G146),(ROUND(PRODUCT(G146,H146,J146),0)),"")</f>
        <v/>
      </c>
      <c r="M146" s="321"/>
    </row>
    <row r="147" spans="1:13" ht="16.5">
      <c r="A147" s="6">
        <v>4</v>
      </c>
      <c r="B147" s="316"/>
      <c r="C147" s="317"/>
      <c r="D147" s="502"/>
      <c r="E147" s="503"/>
      <c r="F147" s="503"/>
      <c r="G147" s="32"/>
      <c r="H147" s="40"/>
      <c r="I147" s="33"/>
      <c r="J147" s="40"/>
      <c r="K147" s="33"/>
      <c r="L147" s="320" t="str">
        <f t="shared" si="6"/>
        <v/>
      </c>
      <c r="M147" s="321"/>
    </row>
    <row r="148" spans="1:13" ht="16.5">
      <c r="A148" s="6">
        <v>5</v>
      </c>
      <c r="B148" s="316"/>
      <c r="C148" s="317"/>
      <c r="D148" s="502"/>
      <c r="E148" s="503"/>
      <c r="F148" s="503"/>
      <c r="G148" s="32"/>
      <c r="H148" s="40"/>
      <c r="I148" s="33"/>
      <c r="J148" s="40"/>
      <c r="K148" s="33"/>
      <c r="L148" s="320" t="str">
        <f t="shared" si="6"/>
        <v/>
      </c>
      <c r="M148" s="321"/>
    </row>
    <row r="149" spans="1:13" ht="16.5">
      <c r="A149" s="6">
        <v>6</v>
      </c>
      <c r="B149" s="316"/>
      <c r="C149" s="317"/>
      <c r="D149" s="502"/>
      <c r="E149" s="503"/>
      <c r="F149" s="503"/>
      <c r="G149" s="32"/>
      <c r="H149" s="40"/>
      <c r="I149" s="33"/>
      <c r="J149" s="40"/>
      <c r="K149" s="33"/>
      <c r="L149" s="320" t="str">
        <f t="shared" si="6"/>
        <v/>
      </c>
      <c r="M149" s="321"/>
    </row>
    <row r="150" spans="1:13" ht="16.5">
      <c r="A150" s="6">
        <v>7</v>
      </c>
      <c r="B150" s="316"/>
      <c r="C150" s="317"/>
      <c r="D150" s="502"/>
      <c r="E150" s="503"/>
      <c r="F150" s="503"/>
      <c r="G150" s="32"/>
      <c r="H150" s="40"/>
      <c r="I150" s="33"/>
      <c r="J150" s="40"/>
      <c r="K150" s="33"/>
      <c r="L150" s="320" t="str">
        <f t="shared" si="6"/>
        <v/>
      </c>
      <c r="M150" s="321"/>
    </row>
    <row r="151" spans="1:13" ht="16.5">
      <c r="A151" s="6">
        <v>8</v>
      </c>
      <c r="B151" s="316"/>
      <c r="C151" s="317"/>
      <c r="D151" s="502"/>
      <c r="E151" s="503"/>
      <c r="F151" s="503"/>
      <c r="G151" s="32"/>
      <c r="H151" s="40"/>
      <c r="I151" s="33"/>
      <c r="J151" s="40"/>
      <c r="K151" s="33"/>
      <c r="L151" s="320" t="str">
        <f t="shared" si="6"/>
        <v/>
      </c>
      <c r="M151" s="321"/>
    </row>
    <row r="152" spans="1:13" ht="16.5">
      <c r="A152" s="6">
        <v>9</v>
      </c>
      <c r="B152" s="316"/>
      <c r="C152" s="317"/>
      <c r="D152" s="502"/>
      <c r="E152" s="503"/>
      <c r="F152" s="503"/>
      <c r="G152" s="32"/>
      <c r="H152" s="40"/>
      <c r="I152" s="33"/>
      <c r="J152" s="40"/>
      <c r="K152" s="33"/>
      <c r="L152" s="320" t="str">
        <f t="shared" si="6"/>
        <v/>
      </c>
      <c r="M152" s="321"/>
    </row>
    <row r="153" spans="1:13" ht="16.5">
      <c r="A153" s="6">
        <v>10</v>
      </c>
      <c r="B153" s="316"/>
      <c r="C153" s="317"/>
      <c r="D153" s="502"/>
      <c r="E153" s="503"/>
      <c r="F153" s="503"/>
      <c r="G153" s="32"/>
      <c r="H153" s="40"/>
      <c r="I153" s="33"/>
      <c r="J153" s="40"/>
      <c r="K153" s="33"/>
      <c r="L153" s="320" t="str">
        <f t="shared" si="6"/>
        <v/>
      </c>
      <c r="M153" s="321"/>
    </row>
    <row r="154" spans="1:13" ht="16.5">
      <c r="A154" s="6">
        <v>11</v>
      </c>
      <c r="B154" s="316"/>
      <c r="C154" s="317"/>
      <c r="D154" s="502"/>
      <c r="E154" s="503"/>
      <c r="F154" s="503"/>
      <c r="G154" s="32"/>
      <c r="H154" s="40"/>
      <c r="I154" s="33"/>
      <c r="J154" s="40"/>
      <c r="K154" s="33"/>
      <c r="L154" s="320" t="str">
        <f t="shared" si="6"/>
        <v/>
      </c>
      <c r="M154" s="321"/>
    </row>
    <row r="155" spans="1:13" ht="16.5">
      <c r="A155" s="6">
        <v>12</v>
      </c>
      <c r="B155" s="316"/>
      <c r="C155" s="317"/>
      <c r="D155" s="502"/>
      <c r="E155" s="503"/>
      <c r="F155" s="503"/>
      <c r="G155" s="32"/>
      <c r="H155" s="40"/>
      <c r="I155" s="33"/>
      <c r="J155" s="40"/>
      <c r="K155" s="33"/>
      <c r="L155" s="320" t="str">
        <f t="shared" si="6"/>
        <v/>
      </c>
      <c r="M155" s="321"/>
    </row>
    <row r="156" spans="1:13" ht="16.5">
      <c r="A156" s="6">
        <v>13</v>
      </c>
      <c r="B156" s="316"/>
      <c r="C156" s="317"/>
      <c r="D156" s="502"/>
      <c r="E156" s="503"/>
      <c r="F156" s="503"/>
      <c r="G156" s="32"/>
      <c r="H156" s="40"/>
      <c r="I156" s="33"/>
      <c r="J156" s="40"/>
      <c r="K156" s="33"/>
      <c r="L156" s="320" t="str">
        <f t="shared" si="6"/>
        <v/>
      </c>
      <c r="M156" s="321"/>
    </row>
    <row r="157" spans="1:13" ht="16.5">
      <c r="A157" s="6">
        <v>14</v>
      </c>
      <c r="B157" s="316"/>
      <c r="C157" s="317"/>
      <c r="D157" s="502"/>
      <c r="E157" s="503"/>
      <c r="F157" s="503"/>
      <c r="G157" s="32"/>
      <c r="H157" s="40"/>
      <c r="I157" s="33"/>
      <c r="J157" s="40"/>
      <c r="K157" s="33"/>
      <c r="L157" s="320" t="str">
        <f t="shared" si="6"/>
        <v/>
      </c>
      <c r="M157" s="321"/>
    </row>
    <row r="158" spans="1:13" ht="16.5">
      <c r="A158" s="6">
        <v>15</v>
      </c>
      <c r="B158" s="316"/>
      <c r="C158" s="317"/>
      <c r="D158" s="502"/>
      <c r="E158" s="503"/>
      <c r="F158" s="503"/>
      <c r="G158" s="32"/>
      <c r="H158" s="40"/>
      <c r="I158" s="33"/>
      <c r="J158" s="40"/>
      <c r="K158" s="33"/>
      <c r="L158" s="320" t="str">
        <f t="shared" si="6"/>
        <v/>
      </c>
      <c r="M158" s="321"/>
    </row>
    <row r="159" spans="1:13" ht="16.5">
      <c r="A159" s="6">
        <v>16</v>
      </c>
      <c r="B159" s="316"/>
      <c r="C159" s="317"/>
      <c r="D159" s="502"/>
      <c r="E159" s="503"/>
      <c r="F159" s="503"/>
      <c r="G159" s="32"/>
      <c r="H159" s="40"/>
      <c r="I159" s="33"/>
      <c r="J159" s="40"/>
      <c r="K159" s="33"/>
      <c r="L159" s="320" t="str">
        <f t="shared" si="6"/>
        <v/>
      </c>
      <c r="M159" s="321"/>
    </row>
    <row r="160" spans="1:13" ht="16.5">
      <c r="A160" s="6">
        <v>17</v>
      </c>
      <c r="B160" s="316"/>
      <c r="C160" s="317"/>
      <c r="D160" s="502"/>
      <c r="E160" s="503"/>
      <c r="F160" s="503"/>
      <c r="G160" s="32"/>
      <c r="H160" s="40"/>
      <c r="I160" s="33"/>
      <c r="J160" s="40"/>
      <c r="K160" s="33"/>
      <c r="L160" s="320" t="str">
        <f t="shared" si="6"/>
        <v/>
      </c>
      <c r="M160" s="321"/>
    </row>
    <row r="161" spans="1:13" ht="16.5">
      <c r="A161" s="6">
        <v>18</v>
      </c>
      <c r="B161" s="316"/>
      <c r="C161" s="317"/>
      <c r="D161" s="502"/>
      <c r="E161" s="503"/>
      <c r="F161" s="503"/>
      <c r="G161" s="32"/>
      <c r="H161" s="40"/>
      <c r="I161" s="33"/>
      <c r="J161" s="40"/>
      <c r="K161" s="33"/>
      <c r="L161" s="320" t="str">
        <f t="shared" si="6"/>
        <v/>
      </c>
      <c r="M161" s="321"/>
    </row>
    <row r="162" spans="1:13" ht="16.5">
      <c r="A162" s="6">
        <v>19</v>
      </c>
      <c r="B162" s="316"/>
      <c r="C162" s="317"/>
      <c r="D162" s="502"/>
      <c r="E162" s="503"/>
      <c r="F162" s="503"/>
      <c r="G162" s="32"/>
      <c r="H162" s="40"/>
      <c r="I162" s="33"/>
      <c r="J162" s="40"/>
      <c r="K162" s="33"/>
      <c r="L162" s="320" t="str">
        <f t="shared" si="6"/>
        <v/>
      </c>
      <c r="M162" s="321"/>
    </row>
    <row r="163" spans="1:13" ht="16.5">
      <c r="A163" s="6">
        <v>20</v>
      </c>
      <c r="B163" s="322"/>
      <c r="C163" s="323"/>
      <c r="D163" s="504"/>
      <c r="E163" s="505"/>
      <c r="F163" s="505"/>
      <c r="G163" s="34"/>
      <c r="H163" s="41"/>
      <c r="I163" s="35"/>
      <c r="J163" s="41"/>
      <c r="K163" s="35"/>
      <c r="L163" s="324" t="str">
        <f>IF(ISNUMBER(G163),(ROUND(PRODUCT(G163,H163,J163),0)),"")</f>
        <v/>
      </c>
      <c r="M163" s="325"/>
    </row>
    <row r="164" spans="1:13" ht="19">
      <c r="B164" s="309" t="str">
        <f>IF($C164=$E$21,$D$21,IF($C164=$E$22,$D$22,IF($C164=$E$23,$D$23,"")))</f>
        <v/>
      </c>
      <c r="C164" s="310" t="s">
        <v>311</v>
      </c>
      <c r="D164" s="506"/>
      <c r="E164" s="507"/>
      <c r="F164" s="507"/>
      <c r="G164" s="326"/>
      <c r="H164" s="326"/>
      <c r="I164" s="327"/>
      <c r="J164" s="326"/>
      <c r="K164" s="327"/>
      <c r="L164" s="328"/>
      <c r="M164" s="329"/>
    </row>
    <row r="165" spans="1:13" ht="16.5">
      <c r="A165" s="6">
        <v>1</v>
      </c>
      <c r="B165" s="316"/>
      <c r="C165" s="317"/>
      <c r="D165" s="499"/>
      <c r="E165" s="500"/>
      <c r="F165" s="501"/>
      <c r="G165" s="30"/>
      <c r="H165" s="39"/>
      <c r="I165" s="31"/>
      <c r="J165" s="39"/>
      <c r="K165" s="31"/>
      <c r="L165" s="318" t="str">
        <f>IF(ISNUMBER(G165),(ROUND(PRODUCT(G165,H165,J165),0)),"")</f>
        <v/>
      </c>
      <c r="M165" s="319">
        <f>ROUNDDOWN((SUM(L165:L184)),0)</f>
        <v>0</v>
      </c>
    </row>
    <row r="166" spans="1:13" ht="16.5">
      <c r="A166" s="6">
        <v>2</v>
      </c>
      <c r="B166" s="316"/>
      <c r="C166" s="317"/>
      <c r="D166" s="502"/>
      <c r="E166" s="503"/>
      <c r="F166" s="503"/>
      <c r="G166" s="32"/>
      <c r="H166" s="40"/>
      <c r="I166" s="33"/>
      <c r="J166" s="40"/>
      <c r="K166" s="33"/>
      <c r="L166" s="320" t="str">
        <f>IF(ISNUMBER(G166),(ROUND(PRODUCT(G166,H166,J166),0)),"")</f>
        <v/>
      </c>
      <c r="M166" s="321"/>
    </row>
    <row r="167" spans="1:13" ht="16.5">
      <c r="A167" s="6">
        <v>3</v>
      </c>
      <c r="B167" s="316"/>
      <c r="C167" s="317"/>
      <c r="D167" s="502"/>
      <c r="E167" s="503"/>
      <c r="F167" s="503"/>
      <c r="G167" s="32"/>
      <c r="H167" s="40"/>
      <c r="I167" s="33"/>
      <c r="J167" s="40"/>
      <c r="K167" s="33"/>
      <c r="L167" s="320" t="str">
        <f t="shared" ref="L167:L183" si="7">IF(ISNUMBER(G167),(ROUND(PRODUCT(G167,H167,J167),0)),"")</f>
        <v/>
      </c>
      <c r="M167" s="321"/>
    </row>
    <row r="168" spans="1:13" ht="16.5">
      <c r="A168" s="6">
        <v>4</v>
      </c>
      <c r="B168" s="316"/>
      <c r="C168" s="317"/>
      <c r="D168" s="502"/>
      <c r="E168" s="503"/>
      <c r="F168" s="503"/>
      <c r="G168" s="32"/>
      <c r="H168" s="40"/>
      <c r="I168" s="33"/>
      <c r="J168" s="40"/>
      <c r="K168" s="33"/>
      <c r="L168" s="320" t="str">
        <f t="shared" si="7"/>
        <v/>
      </c>
      <c r="M168" s="321"/>
    </row>
    <row r="169" spans="1:13" ht="16.5">
      <c r="A169" s="6">
        <v>5</v>
      </c>
      <c r="B169" s="316"/>
      <c r="C169" s="317"/>
      <c r="D169" s="502"/>
      <c r="E169" s="503"/>
      <c r="F169" s="503"/>
      <c r="G169" s="32"/>
      <c r="H169" s="40"/>
      <c r="I169" s="33"/>
      <c r="J169" s="40"/>
      <c r="K169" s="33"/>
      <c r="L169" s="320" t="str">
        <f t="shared" si="7"/>
        <v/>
      </c>
      <c r="M169" s="321"/>
    </row>
    <row r="170" spans="1:13" ht="16.5">
      <c r="A170" s="6">
        <v>6</v>
      </c>
      <c r="B170" s="316"/>
      <c r="C170" s="317"/>
      <c r="D170" s="502"/>
      <c r="E170" s="503"/>
      <c r="F170" s="503"/>
      <c r="G170" s="32"/>
      <c r="H170" s="40"/>
      <c r="I170" s="33"/>
      <c r="J170" s="40"/>
      <c r="K170" s="33"/>
      <c r="L170" s="320" t="str">
        <f t="shared" si="7"/>
        <v/>
      </c>
      <c r="M170" s="321"/>
    </row>
    <row r="171" spans="1:13" ht="16.5">
      <c r="A171" s="6">
        <v>7</v>
      </c>
      <c r="B171" s="316"/>
      <c r="C171" s="317"/>
      <c r="D171" s="502"/>
      <c r="E171" s="503"/>
      <c r="F171" s="503"/>
      <c r="G171" s="32"/>
      <c r="H171" s="40"/>
      <c r="I171" s="33"/>
      <c r="J171" s="40"/>
      <c r="K171" s="33"/>
      <c r="L171" s="320" t="str">
        <f t="shared" si="7"/>
        <v/>
      </c>
      <c r="M171" s="321"/>
    </row>
    <row r="172" spans="1:13" ht="16.5">
      <c r="A172" s="6">
        <v>8</v>
      </c>
      <c r="B172" s="316"/>
      <c r="C172" s="317"/>
      <c r="D172" s="502"/>
      <c r="E172" s="503"/>
      <c r="F172" s="503"/>
      <c r="G172" s="32"/>
      <c r="H172" s="40"/>
      <c r="I172" s="33"/>
      <c r="J172" s="40"/>
      <c r="K172" s="33"/>
      <c r="L172" s="320" t="str">
        <f t="shared" si="7"/>
        <v/>
      </c>
      <c r="M172" s="321"/>
    </row>
    <row r="173" spans="1:13" ht="16.5">
      <c r="A173" s="6">
        <v>9</v>
      </c>
      <c r="B173" s="316"/>
      <c r="C173" s="317"/>
      <c r="D173" s="502"/>
      <c r="E173" s="503"/>
      <c r="F173" s="503"/>
      <c r="G173" s="32"/>
      <c r="H173" s="40"/>
      <c r="I173" s="33"/>
      <c r="J173" s="40"/>
      <c r="K173" s="33"/>
      <c r="L173" s="320" t="str">
        <f t="shared" si="7"/>
        <v/>
      </c>
      <c r="M173" s="321"/>
    </row>
    <row r="174" spans="1:13" ht="16.5">
      <c r="A174" s="6">
        <v>10</v>
      </c>
      <c r="B174" s="316"/>
      <c r="C174" s="317"/>
      <c r="D174" s="502"/>
      <c r="E174" s="503"/>
      <c r="F174" s="503"/>
      <c r="G174" s="32"/>
      <c r="H174" s="40"/>
      <c r="I174" s="33"/>
      <c r="J174" s="40"/>
      <c r="K174" s="33"/>
      <c r="L174" s="320" t="str">
        <f t="shared" si="7"/>
        <v/>
      </c>
      <c r="M174" s="321"/>
    </row>
    <row r="175" spans="1:13" ht="16.5">
      <c r="A175" s="6">
        <v>11</v>
      </c>
      <c r="B175" s="316"/>
      <c r="C175" s="317"/>
      <c r="D175" s="502"/>
      <c r="E175" s="503"/>
      <c r="F175" s="503"/>
      <c r="G175" s="32"/>
      <c r="H175" s="40"/>
      <c r="I175" s="33"/>
      <c r="J175" s="40"/>
      <c r="K175" s="33"/>
      <c r="L175" s="320" t="str">
        <f t="shared" si="7"/>
        <v/>
      </c>
      <c r="M175" s="321"/>
    </row>
    <row r="176" spans="1:13" ht="16.5">
      <c r="A176" s="6">
        <v>12</v>
      </c>
      <c r="B176" s="316"/>
      <c r="C176" s="317"/>
      <c r="D176" s="502"/>
      <c r="E176" s="503"/>
      <c r="F176" s="503"/>
      <c r="G176" s="32"/>
      <c r="H176" s="40"/>
      <c r="I176" s="33"/>
      <c r="J176" s="40"/>
      <c r="K176" s="33"/>
      <c r="L176" s="320" t="str">
        <f t="shared" si="7"/>
        <v/>
      </c>
      <c r="M176" s="321"/>
    </row>
    <row r="177" spans="1:13" ht="16.5">
      <c r="A177" s="6">
        <v>13</v>
      </c>
      <c r="B177" s="316"/>
      <c r="C177" s="317"/>
      <c r="D177" s="502"/>
      <c r="E177" s="503"/>
      <c r="F177" s="503"/>
      <c r="G177" s="32"/>
      <c r="H177" s="40"/>
      <c r="I177" s="33"/>
      <c r="J177" s="40"/>
      <c r="K177" s="33"/>
      <c r="L177" s="320" t="str">
        <f t="shared" si="7"/>
        <v/>
      </c>
      <c r="M177" s="321"/>
    </row>
    <row r="178" spans="1:13" ht="16.5">
      <c r="A178" s="6">
        <v>14</v>
      </c>
      <c r="B178" s="316"/>
      <c r="C178" s="317"/>
      <c r="D178" s="502"/>
      <c r="E178" s="503"/>
      <c r="F178" s="503"/>
      <c r="G178" s="32"/>
      <c r="H178" s="40"/>
      <c r="I178" s="33"/>
      <c r="J178" s="40"/>
      <c r="K178" s="33"/>
      <c r="L178" s="320" t="str">
        <f t="shared" si="7"/>
        <v/>
      </c>
      <c r="M178" s="321"/>
    </row>
    <row r="179" spans="1:13" ht="16.5">
      <c r="A179" s="6">
        <v>15</v>
      </c>
      <c r="B179" s="316"/>
      <c r="C179" s="317"/>
      <c r="D179" s="502"/>
      <c r="E179" s="503"/>
      <c r="F179" s="503"/>
      <c r="G179" s="32"/>
      <c r="H179" s="40"/>
      <c r="I179" s="33"/>
      <c r="J179" s="40"/>
      <c r="K179" s="33"/>
      <c r="L179" s="320" t="str">
        <f t="shared" si="7"/>
        <v/>
      </c>
      <c r="M179" s="321"/>
    </row>
    <row r="180" spans="1:13" ht="16.5">
      <c r="A180" s="6">
        <v>16</v>
      </c>
      <c r="B180" s="316"/>
      <c r="C180" s="317"/>
      <c r="D180" s="502"/>
      <c r="E180" s="503"/>
      <c r="F180" s="503"/>
      <c r="G180" s="32"/>
      <c r="H180" s="40"/>
      <c r="I180" s="33"/>
      <c r="J180" s="40"/>
      <c r="K180" s="33"/>
      <c r="L180" s="320" t="str">
        <f t="shared" si="7"/>
        <v/>
      </c>
      <c r="M180" s="321"/>
    </row>
    <row r="181" spans="1:13" ht="16.5">
      <c r="A181" s="6">
        <v>17</v>
      </c>
      <c r="B181" s="316"/>
      <c r="C181" s="317"/>
      <c r="D181" s="502"/>
      <c r="E181" s="503"/>
      <c r="F181" s="503"/>
      <c r="G181" s="32"/>
      <c r="H181" s="40"/>
      <c r="I181" s="33"/>
      <c r="J181" s="40"/>
      <c r="K181" s="33"/>
      <c r="L181" s="320" t="str">
        <f t="shared" si="7"/>
        <v/>
      </c>
      <c r="M181" s="321"/>
    </row>
    <row r="182" spans="1:13" ht="16.5">
      <c r="A182" s="6">
        <v>18</v>
      </c>
      <c r="B182" s="316"/>
      <c r="C182" s="317"/>
      <c r="D182" s="502"/>
      <c r="E182" s="503"/>
      <c r="F182" s="503"/>
      <c r="G182" s="32"/>
      <c r="H182" s="40"/>
      <c r="I182" s="33"/>
      <c r="J182" s="40"/>
      <c r="K182" s="33"/>
      <c r="L182" s="320" t="str">
        <f t="shared" si="7"/>
        <v/>
      </c>
      <c r="M182" s="321"/>
    </row>
    <row r="183" spans="1:13" ht="16.5">
      <c r="A183" s="6">
        <v>19</v>
      </c>
      <c r="B183" s="316"/>
      <c r="C183" s="317"/>
      <c r="D183" s="502"/>
      <c r="E183" s="503"/>
      <c r="F183" s="503"/>
      <c r="G183" s="32"/>
      <c r="H183" s="40"/>
      <c r="I183" s="33"/>
      <c r="J183" s="40"/>
      <c r="K183" s="33"/>
      <c r="L183" s="320" t="str">
        <f t="shared" si="7"/>
        <v/>
      </c>
      <c r="M183" s="321"/>
    </row>
    <row r="184" spans="1:13" ht="16.5">
      <c r="A184" s="6">
        <v>20</v>
      </c>
      <c r="B184" s="322"/>
      <c r="C184" s="323"/>
      <c r="D184" s="504"/>
      <c r="E184" s="505"/>
      <c r="F184" s="505"/>
      <c r="G184" s="34"/>
      <c r="H184" s="41"/>
      <c r="I184" s="35"/>
      <c r="J184" s="41"/>
      <c r="K184" s="35"/>
      <c r="L184" s="324" t="str">
        <f>IF(ISNUMBER(G184),(ROUND(PRODUCT(G184,H184,J184),0)),"")</f>
        <v/>
      </c>
      <c r="M184" s="325"/>
    </row>
    <row r="185" spans="1:13" ht="19">
      <c r="B185" s="309" t="str">
        <f>IF($C185=$E$21,$D$21,IF($C185=$E$22,$D$22,IF($C185=$E$23,$D$23,"")))</f>
        <v/>
      </c>
      <c r="C185" s="310" t="s">
        <v>312</v>
      </c>
      <c r="D185" s="506"/>
      <c r="E185" s="507"/>
      <c r="F185" s="507"/>
      <c r="G185" s="326"/>
      <c r="H185" s="326"/>
      <c r="I185" s="327"/>
      <c r="J185" s="326"/>
      <c r="K185" s="327"/>
      <c r="L185" s="328"/>
      <c r="M185" s="329"/>
    </row>
    <row r="186" spans="1:13" ht="16.5">
      <c r="A186" s="6">
        <v>1</v>
      </c>
      <c r="B186" s="316"/>
      <c r="C186" s="317"/>
      <c r="D186" s="499"/>
      <c r="E186" s="500"/>
      <c r="F186" s="500"/>
      <c r="G186" s="102"/>
      <c r="H186" s="39"/>
      <c r="I186" s="31"/>
      <c r="J186" s="39"/>
      <c r="K186" s="31"/>
      <c r="L186" s="318" t="str">
        <f>IF(ISNUMBER(G186),(ROUND(PRODUCT(G186,H186,J186),0)),"")</f>
        <v/>
      </c>
      <c r="M186" s="319">
        <f>ROUNDDOWN((SUM(L186:L205)),0)</f>
        <v>0</v>
      </c>
    </row>
    <row r="187" spans="1:13" ht="16.5">
      <c r="A187" s="6">
        <v>2</v>
      </c>
      <c r="B187" s="316"/>
      <c r="C187" s="317"/>
      <c r="D187" s="502"/>
      <c r="E187" s="503"/>
      <c r="F187" s="503"/>
      <c r="G187" s="32"/>
      <c r="H187" s="40"/>
      <c r="I187" s="33"/>
      <c r="J187" s="40"/>
      <c r="K187" s="33"/>
      <c r="L187" s="320" t="str">
        <f>IF(ISNUMBER(G187),(ROUND(PRODUCT(G187,H187,J187),0)),"")</f>
        <v/>
      </c>
      <c r="M187" s="321"/>
    </row>
    <row r="188" spans="1:13" ht="16.5">
      <c r="A188" s="6">
        <v>3</v>
      </c>
      <c r="B188" s="316"/>
      <c r="C188" s="317"/>
      <c r="D188" s="502"/>
      <c r="E188" s="503"/>
      <c r="F188" s="503"/>
      <c r="G188" s="32"/>
      <c r="H188" s="40"/>
      <c r="I188" s="33"/>
      <c r="J188" s="40"/>
      <c r="K188" s="33"/>
      <c r="L188" s="320" t="str">
        <f>IF(ISNUMBER(G188),(ROUND(PRODUCT(G188,H188,J188),0)),"")</f>
        <v/>
      </c>
      <c r="M188" s="321"/>
    </row>
    <row r="189" spans="1:13" ht="16.5">
      <c r="A189" s="6">
        <v>4</v>
      </c>
      <c r="B189" s="316"/>
      <c r="C189" s="317"/>
      <c r="D189" s="502"/>
      <c r="E189" s="503"/>
      <c r="F189" s="503"/>
      <c r="G189" s="32"/>
      <c r="H189" s="40"/>
      <c r="I189" s="33"/>
      <c r="J189" s="40"/>
      <c r="K189" s="33"/>
      <c r="L189" s="320" t="str">
        <f t="shared" ref="L189:L204" si="8">IF(ISNUMBER(G189),(ROUND(PRODUCT(G189,H189,J189),0)),"")</f>
        <v/>
      </c>
      <c r="M189" s="321"/>
    </row>
    <row r="190" spans="1:13" ht="16.5">
      <c r="A190" s="6">
        <v>5</v>
      </c>
      <c r="B190" s="316"/>
      <c r="C190" s="317"/>
      <c r="D190" s="502"/>
      <c r="E190" s="503"/>
      <c r="F190" s="503"/>
      <c r="G190" s="32"/>
      <c r="H190" s="40"/>
      <c r="I190" s="33"/>
      <c r="J190" s="40"/>
      <c r="K190" s="33"/>
      <c r="L190" s="320" t="str">
        <f t="shared" si="8"/>
        <v/>
      </c>
      <c r="M190" s="321"/>
    </row>
    <row r="191" spans="1:13" ht="16.5">
      <c r="A191" s="6">
        <v>6</v>
      </c>
      <c r="B191" s="316"/>
      <c r="C191" s="317"/>
      <c r="D191" s="502"/>
      <c r="E191" s="503"/>
      <c r="F191" s="503"/>
      <c r="G191" s="32"/>
      <c r="H191" s="40"/>
      <c r="I191" s="33"/>
      <c r="J191" s="40"/>
      <c r="K191" s="33"/>
      <c r="L191" s="320" t="str">
        <f t="shared" si="8"/>
        <v/>
      </c>
      <c r="M191" s="321"/>
    </row>
    <row r="192" spans="1:13" ht="16.5">
      <c r="A192" s="6">
        <v>7</v>
      </c>
      <c r="B192" s="316"/>
      <c r="C192" s="317"/>
      <c r="D192" s="502"/>
      <c r="E192" s="503"/>
      <c r="F192" s="503"/>
      <c r="G192" s="32"/>
      <c r="H192" s="40"/>
      <c r="I192" s="33"/>
      <c r="J192" s="40"/>
      <c r="K192" s="33"/>
      <c r="L192" s="320" t="str">
        <f t="shared" si="8"/>
        <v/>
      </c>
      <c r="M192" s="321"/>
    </row>
    <row r="193" spans="1:13" ht="16.5">
      <c r="A193" s="6">
        <v>8</v>
      </c>
      <c r="B193" s="316"/>
      <c r="C193" s="317"/>
      <c r="D193" s="502"/>
      <c r="E193" s="503"/>
      <c r="F193" s="503"/>
      <c r="G193" s="32"/>
      <c r="H193" s="40"/>
      <c r="I193" s="33"/>
      <c r="J193" s="40"/>
      <c r="K193" s="33"/>
      <c r="L193" s="320" t="str">
        <f t="shared" si="8"/>
        <v/>
      </c>
      <c r="M193" s="321"/>
    </row>
    <row r="194" spans="1:13" ht="16.5">
      <c r="A194" s="6">
        <v>9</v>
      </c>
      <c r="B194" s="316"/>
      <c r="C194" s="317"/>
      <c r="D194" s="502"/>
      <c r="E194" s="503"/>
      <c r="F194" s="503"/>
      <c r="G194" s="32"/>
      <c r="H194" s="40"/>
      <c r="I194" s="33"/>
      <c r="J194" s="40"/>
      <c r="K194" s="33"/>
      <c r="L194" s="320" t="str">
        <f t="shared" si="8"/>
        <v/>
      </c>
      <c r="M194" s="321"/>
    </row>
    <row r="195" spans="1:13" ht="16.5">
      <c r="A195" s="6">
        <v>10</v>
      </c>
      <c r="B195" s="316"/>
      <c r="C195" s="317"/>
      <c r="D195" s="502"/>
      <c r="E195" s="503"/>
      <c r="F195" s="503"/>
      <c r="G195" s="32"/>
      <c r="H195" s="40"/>
      <c r="I195" s="33"/>
      <c r="J195" s="40"/>
      <c r="K195" s="33"/>
      <c r="L195" s="320" t="str">
        <f t="shared" si="8"/>
        <v/>
      </c>
      <c r="M195" s="321"/>
    </row>
    <row r="196" spans="1:13" ht="16.5">
      <c r="A196" s="6">
        <v>11</v>
      </c>
      <c r="B196" s="316"/>
      <c r="C196" s="317"/>
      <c r="D196" s="502"/>
      <c r="E196" s="503"/>
      <c r="F196" s="503"/>
      <c r="G196" s="32"/>
      <c r="H196" s="40"/>
      <c r="I196" s="33"/>
      <c r="J196" s="40"/>
      <c r="K196" s="33"/>
      <c r="L196" s="320" t="str">
        <f t="shared" si="8"/>
        <v/>
      </c>
      <c r="M196" s="321"/>
    </row>
    <row r="197" spans="1:13" ht="16.5">
      <c r="A197" s="6">
        <v>12</v>
      </c>
      <c r="B197" s="316"/>
      <c r="C197" s="317"/>
      <c r="D197" s="502"/>
      <c r="E197" s="503"/>
      <c r="F197" s="503"/>
      <c r="G197" s="32"/>
      <c r="H197" s="40"/>
      <c r="I197" s="33"/>
      <c r="J197" s="40"/>
      <c r="K197" s="33"/>
      <c r="L197" s="320" t="str">
        <f t="shared" si="8"/>
        <v/>
      </c>
      <c r="M197" s="321"/>
    </row>
    <row r="198" spans="1:13" ht="16.5">
      <c r="A198" s="6">
        <v>13</v>
      </c>
      <c r="B198" s="316"/>
      <c r="C198" s="317"/>
      <c r="D198" s="502"/>
      <c r="E198" s="503"/>
      <c r="F198" s="503"/>
      <c r="G198" s="32"/>
      <c r="H198" s="40"/>
      <c r="I198" s="33"/>
      <c r="J198" s="40"/>
      <c r="K198" s="33"/>
      <c r="L198" s="320" t="str">
        <f t="shared" si="8"/>
        <v/>
      </c>
      <c r="M198" s="321"/>
    </row>
    <row r="199" spans="1:13" ht="16.5">
      <c r="A199" s="6">
        <v>14</v>
      </c>
      <c r="B199" s="316"/>
      <c r="C199" s="317"/>
      <c r="D199" s="502"/>
      <c r="E199" s="503"/>
      <c r="F199" s="503"/>
      <c r="G199" s="32"/>
      <c r="H199" s="40"/>
      <c r="I199" s="33"/>
      <c r="J199" s="40"/>
      <c r="K199" s="33"/>
      <c r="L199" s="320" t="str">
        <f t="shared" si="8"/>
        <v/>
      </c>
      <c r="M199" s="321"/>
    </row>
    <row r="200" spans="1:13" ht="16.5">
      <c r="A200" s="6">
        <v>15</v>
      </c>
      <c r="B200" s="316"/>
      <c r="C200" s="317"/>
      <c r="D200" s="502"/>
      <c r="E200" s="503"/>
      <c r="F200" s="503"/>
      <c r="G200" s="32"/>
      <c r="H200" s="40"/>
      <c r="I200" s="33"/>
      <c r="J200" s="40"/>
      <c r="K200" s="33"/>
      <c r="L200" s="320" t="str">
        <f t="shared" si="8"/>
        <v/>
      </c>
      <c r="M200" s="321"/>
    </row>
    <row r="201" spans="1:13" ht="16.5">
      <c r="A201" s="6">
        <v>16</v>
      </c>
      <c r="B201" s="316"/>
      <c r="C201" s="317"/>
      <c r="D201" s="502"/>
      <c r="E201" s="503"/>
      <c r="F201" s="503"/>
      <c r="G201" s="32"/>
      <c r="H201" s="40"/>
      <c r="I201" s="33"/>
      <c r="J201" s="40"/>
      <c r="K201" s="33"/>
      <c r="L201" s="320" t="str">
        <f t="shared" si="8"/>
        <v/>
      </c>
      <c r="M201" s="321"/>
    </row>
    <row r="202" spans="1:13" ht="16.5">
      <c r="A202" s="6">
        <v>17</v>
      </c>
      <c r="B202" s="316"/>
      <c r="C202" s="317"/>
      <c r="D202" s="502"/>
      <c r="E202" s="503"/>
      <c r="F202" s="503"/>
      <c r="G202" s="32"/>
      <c r="H202" s="40"/>
      <c r="I202" s="33"/>
      <c r="J202" s="40"/>
      <c r="K202" s="33"/>
      <c r="L202" s="320" t="str">
        <f t="shared" si="8"/>
        <v/>
      </c>
      <c r="M202" s="321"/>
    </row>
    <row r="203" spans="1:13" ht="16.5">
      <c r="A203" s="6">
        <v>18</v>
      </c>
      <c r="B203" s="316"/>
      <c r="C203" s="317"/>
      <c r="D203" s="502"/>
      <c r="E203" s="503"/>
      <c r="F203" s="503"/>
      <c r="G203" s="32"/>
      <c r="H203" s="40"/>
      <c r="I203" s="33"/>
      <c r="J203" s="40"/>
      <c r="K203" s="33"/>
      <c r="L203" s="320" t="str">
        <f t="shared" si="8"/>
        <v/>
      </c>
      <c r="M203" s="321"/>
    </row>
    <row r="204" spans="1:13" ht="16.5">
      <c r="A204" s="6">
        <v>19</v>
      </c>
      <c r="B204" s="316"/>
      <c r="C204" s="317"/>
      <c r="D204" s="502"/>
      <c r="E204" s="503"/>
      <c r="F204" s="503"/>
      <c r="G204" s="32"/>
      <c r="H204" s="40"/>
      <c r="I204" s="33"/>
      <c r="J204" s="40"/>
      <c r="K204" s="33"/>
      <c r="L204" s="320" t="str">
        <f t="shared" si="8"/>
        <v/>
      </c>
      <c r="M204" s="321"/>
    </row>
    <row r="205" spans="1:13" ht="16.5">
      <c r="A205" s="6">
        <v>20</v>
      </c>
      <c r="B205" s="322"/>
      <c r="C205" s="323"/>
      <c r="D205" s="504"/>
      <c r="E205" s="505"/>
      <c r="F205" s="505"/>
      <c r="G205" s="34"/>
      <c r="H205" s="41"/>
      <c r="I205" s="35"/>
      <c r="J205" s="41"/>
      <c r="K205" s="35"/>
      <c r="L205" s="324" t="str">
        <f>IF(ISNUMBER(G205),(ROUND(PRODUCT(G205,H205,J205),0)),"")</f>
        <v/>
      </c>
      <c r="M205" s="325"/>
    </row>
    <row r="206" spans="1:13" ht="19">
      <c r="B206" s="309" t="str">
        <f>IF($C206=$E$21,$D$21,IF($C206=$E$22,$D$22,IF($C206=$E$23,$D$23,"")))</f>
        <v/>
      </c>
      <c r="C206" s="310" t="s">
        <v>313</v>
      </c>
      <c r="D206" s="506"/>
      <c r="E206" s="507"/>
      <c r="F206" s="508"/>
      <c r="G206" s="364"/>
      <c r="H206" s="326"/>
      <c r="I206" s="327"/>
      <c r="J206" s="326"/>
      <c r="K206" s="327"/>
      <c r="L206" s="328"/>
      <c r="M206" s="329"/>
    </row>
    <row r="207" spans="1:13" ht="16.5">
      <c r="A207" s="6">
        <v>1</v>
      </c>
      <c r="B207" s="316"/>
      <c r="C207" s="317"/>
      <c r="D207" s="499"/>
      <c r="E207" s="500"/>
      <c r="F207" s="501"/>
      <c r="G207" s="30"/>
      <c r="H207" s="39"/>
      <c r="I207" s="31"/>
      <c r="J207" s="39"/>
      <c r="K207" s="31"/>
      <c r="L207" s="318" t="str">
        <f>IF(ISNUMBER(G207),(ROUND(PRODUCT(G207,H207,J207),0)),"")</f>
        <v/>
      </c>
      <c r="M207" s="319">
        <f>ROUNDDOWN((SUM(L207:L226)),0)</f>
        <v>0</v>
      </c>
    </row>
    <row r="208" spans="1:13" ht="16.5">
      <c r="A208" s="6">
        <v>2</v>
      </c>
      <c r="B208" s="316"/>
      <c r="C208" s="317"/>
      <c r="D208" s="502"/>
      <c r="E208" s="503"/>
      <c r="F208" s="503"/>
      <c r="G208" s="32"/>
      <c r="H208" s="40"/>
      <c r="I208" s="33"/>
      <c r="J208" s="40"/>
      <c r="K208" s="33"/>
      <c r="L208" s="320" t="str">
        <f>IF(ISNUMBER(G208),(ROUND(PRODUCT(G208,H208,J208),0)),"")</f>
        <v/>
      </c>
      <c r="M208" s="321"/>
    </row>
    <row r="209" spans="1:13" ht="16.5">
      <c r="A209" s="6">
        <v>3</v>
      </c>
      <c r="B209" s="316"/>
      <c r="C209" s="317"/>
      <c r="D209" s="502"/>
      <c r="E209" s="503"/>
      <c r="F209" s="503"/>
      <c r="G209" s="32"/>
      <c r="H209" s="40"/>
      <c r="I209" s="33"/>
      <c r="J209" s="40"/>
      <c r="K209" s="33"/>
      <c r="L209" s="320" t="str">
        <f t="shared" ref="L209:L225" si="9">IF(ISNUMBER(G209),(ROUND(PRODUCT(G209,H209,J209),0)),"")</f>
        <v/>
      </c>
      <c r="M209" s="321"/>
    </row>
    <row r="210" spans="1:13" ht="16.5">
      <c r="A210" s="6">
        <v>4</v>
      </c>
      <c r="B210" s="316"/>
      <c r="C210" s="317"/>
      <c r="D210" s="502"/>
      <c r="E210" s="503"/>
      <c r="F210" s="503"/>
      <c r="G210" s="32"/>
      <c r="H210" s="40"/>
      <c r="I210" s="33"/>
      <c r="J210" s="40"/>
      <c r="K210" s="33"/>
      <c r="L210" s="320" t="str">
        <f t="shared" si="9"/>
        <v/>
      </c>
      <c r="M210" s="321"/>
    </row>
    <row r="211" spans="1:13" ht="16.5">
      <c r="A211" s="6">
        <v>5</v>
      </c>
      <c r="B211" s="316"/>
      <c r="C211" s="317"/>
      <c r="D211" s="502"/>
      <c r="E211" s="503"/>
      <c r="F211" s="503"/>
      <c r="G211" s="32"/>
      <c r="H211" s="40"/>
      <c r="I211" s="33"/>
      <c r="J211" s="40"/>
      <c r="K211" s="33"/>
      <c r="L211" s="320" t="str">
        <f t="shared" si="9"/>
        <v/>
      </c>
      <c r="M211" s="321"/>
    </row>
    <row r="212" spans="1:13" ht="16.5">
      <c r="A212" s="6">
        <v>6</v>
      </c>
      <c r="B212" s="316"/>
      <c r="C212" s="317"/>
      <c r="D212" s="502"/>
      <c r="E212" s="503"/>
      <c r="F212" s="503"/>
      <c r="G212" s="32"/>
      <c r="H212" s="40"/>
      <c r="I212" s="33"/>
      <c r="J212" s="40"/>
      <c r="K212" s="33"/>
      <c r="L212" s="320" t="str">
        <f t="shared" si="9"/>
        <v/>
      </c>
      <c r="M212" s="321"/>
    </row>
    <row r="213" spans="1:13" ht="16.5">
      <c r="A213" s="6">
        <v>7</v>
      </c>
      <c r="B213" s="316"/>
      <c r="C213" s="317"/>
      <c r="D213" s="502"/>
      <c r="E213" s="503"/>
      <c r="F213" s="503"/>
      <c r="G213" s="32"/>
      <c r="H213" s="40"/>
      <c r="I213" s="33"/>
      <c r="J213" s="40"/>
      <c r="K213" s="33"/>
      <c r="L213" s="320" t="str">
        <f t="shared" si="9"/>
        <v/>
      </c>
      <c r="M213" s="321"/>
    </row>
    <row r="214" spans="1:13" ht="16.5">
      <c r="A214" s="6">
        <v>8</v>
      </c>
      <c r="B214" s="316"/>
      <c r="C214" s="317"/>
      <c r="D214" s="502"/>
      <c r="E214" s="503"/>
      <c r="F214" s="503"/>
      <c r="G214" s="32"/>
      <c r="H214" s="40"/>
      <c r="I214" s="33"/>
      <c r="J214" s="40"/>
      <c r="K214" s="33"/>
      <c r="L214" s="320" t="str">
        <f t="shared" si="9"/>
        <v/>
      </c>
      <c r="M214" s="321"/>
    </row>
    <row r="215" spans="1:13" ht="16.5">
      <c r="A215" s="6">
        <v>9</v>
      </c>
      <c r="B215" s="316"/>
      <c r="C215" s="317"/>
      <c r="D215" s="502"/>
      <c r="E215" s="503"/>
      <c r="F215" s="503"/>
      <c r="G215" s="32"/>
      <c r="H215" s="40"/>
      <c r="I215" s="33"/>
      <c r="J215" s="40"/>
      <c r="K215" s="33"/>
      <c r="L215" s="320" t="str">
        <f t="shared" si="9"/>
        <v/>
      </c>
      <c r="M215" s="321"/>
    </row>
    <row r="216" spans="1:13" ht="16.5">
      <c r="A216" s="6">
        <v>10</v>
      </c>
      <c r="B216" s="316"/>
      <c r="C216" s="317"/>
      <c r="D216" s="502"/>
      <c r="E216" s="503"/>
      <c r="F216" s="503"/>
      <c r="G216" s="32"/>
      <c r="H216" s="40"/>
      <c r="I216" s="33"/>
      <c r="J216" s="40"/>
      <c r="K216" s="33"/>
      <c r="L216" s="320" t="str">
        <f t="shared" si="9"/>
        <v/>
      </c>
      <c r="M216" s="321"/>
    </row>
    <row r="217" spans="1:13" ht="16.5">
      <c r="A217" s="6">
        <v>11</v>
      </c>
      <c r="B217" s="316"/>
      <c r="C217" s="317"/>
      <c r="D217" s="502"/>
      <c r="E217" s="503"/>
      <c r="F217" s="503"/>
      <c r="G217" s="32"/>
      <c r="H217" s="40"/>
      <c r="I217" s="33"/>
      <c r="J217" s="40"/>
      <c r="K217" s="33"/>
      <c r="L217" s="320" t="str">
        <f t="shared" si="9"/>
        <v/>
      </c>
      <c r="M217" s="321"/>
    </row>
    <row r="218" spans="1:13" ht="16.5">
      <c r="A218" s="6">
        <v>12</v>
      </c>
      <c r="B218" s="316"/>
      <c r="C218" s="317"/>
      <c r="D218" s="502"/>
      <c r="E218" s="503"/>
      <c r="F218" s="503"/>
      <c r="G218" s="32"/>
      <c r="H218" s="40"/>
      <c r="I218" s="33"/>
      <c r="J218" s="40"/>
      <c r="K218" s="33"/>
      <c r="L218" s="320" t="str">
        <f t="shared" si="9"/>
        <v/>
      </c>
      <c r="M218" s="321"/>
    </row>
    <row r="219" spans="1:13" ht="16.5">
      <c r="A219" s="6">
        <v>13</v>
      </c>
      <c r="B219" s="316"/>
      <c r="C219" s="317"/>
      <c r="D219" s="502"/>
      <c r="E219" s="503"/>
      <c r="F219" s="503"/>
      <c r="G219" s="32"/>
      <c r="H219" s="40"/>
      <c r="I219" s="33"/>
      <c r="J219" s="40"/>
      <c r="K219" s="33"/>
      <c r="L219" s="320" t="str">
        <f t="shared" si="9"/>
        <v/>
      </c>
      <c r="M219" s="321"/>
    </row>
    <row r="220" spans="1:13" ht="16.5">
      <c r="A220" s="6">
        <v>14</v>
      </c>
      <c r="B220" s="316"/>
      <c r="C220" s="317"/>
      <c r="D220" s="502"/>
      <c r="E220" s="503"/>
      <c r="F220" s="503"/>
      <c r="G220" s="32"/>
      <c r="H220" s="40"/>
      <c r="I220" s="33"/>
      <c r="J220" s="40"/>
      <c r="K220" s="33"/>
      <c r="L220" s="320" t="str">
        <f t="shared" si="9"/>
        <v/>
      </c>
      <c r="M220" s="321"/>
    </row>
    <row r="221" spans="1:13" ht="16.5">
      <c r="A221" s="6">
        <v>15</v>
      </c>
      <c r="B221" s="316"/>
      <c r="C221" s="317"/>
      <c r="D221" s="502"/>
      <c r="E221" s="503"/>
      <c r="F221" s="503"/>
      <c r="G221" s="32"/>
      <c r="H221" s="40"/>
      <c r="I221" s="33"/>
      <c r="J221" s="40"/>
      <c r="K221" s="33"/>
      <c r="L221" s="320" t="str">
        <f t="shared" si="9"/>
        <v/>
      </c>
      <c r="M221" s="321"/>
    </row>
    <row r="222" spans="1:13" ht="16.5">
      <c r="A222" s="6">
        <v>16</v>
      </c>
      <c r="B222" s="316"/>
      <c r="C222" s="317"/>
      <c r="D222" s="502"/>
      <c r="E222" s="503"/>
      <c r="F222" s="503"/>
      <c r="G222" s="32"/>
      <c r="H222" s="40"/>
      <c r="I222" s="33"/>
      <c r="J222" s="40"/>
      <c r="K222" s="33"/>
      <c r="L222" s="320" t="str">
        <f t="shared" si="9"/>
        <v/>
      </c>
      <c r="M222" s="321"/>
    </row>
    <row r="223" spans="1:13" ht="16.5">
      <c r="A223" s="6">
        <v>17</v>
      </c>
      <c r="B223" s="316"/>
      <c r="C223" s="317"/>
      <c r="D223" s="502"/>
      <c r="E223" s="503"/>
      <c r="F223" s="503"/>
      <c r="G223" s="32"/>
      <c r="H223" s="40"/>
      <c r="I223" s="33"/>
      <c r="J223" s="40"/>
      <c r="K223" s="33"/>
      <c r="L223" s="320" t="str">
        <f t="shared" si="9"/>
        <v/>
      </c>
      <c r="M223" s="321"/>
    </row>
    <row r="224" spans="1:13" ht="16.5">
      <c r="A224" s="6">
        <v>18</v>
      </c>
      <c r="B224" s="316"/>
      <c r="C224" s="317"/>
      <c r="D224" s="502"/>
      <c r="E224" s="503"/>
      <c r="F224" s="503"/>
      <c r="G224" s="32"/>
      <c r="H224" s="40"/>
      <c r="I224" s="33"/>
      <c r="J224" s="40"/>
      <c r="K224" s="33"/>
      <c r="L224" s="320" t="str">
        <f t="shared" si="9"/>
        <v/>
      </c>
      <c r="M224" s="321"/>
    </row>
    <row r="225" spans="1:13" ht="16.5">
      <c r="A225" s="6">
        <v>19</v>
      </c>
      <c r="B225" s="316"/>
      <c r="C225" s="317"/>
      <c r="D225" s="502"/>
      <c r="E225" s="503"/>
      <c r="F225" s="503"/>
      <c r="G225" s="32"/>
      <c r="H225" s="40"/>
      <c r="I225" s="33"/>
      <c r="J225" s="40"/>
      <c r="K225" s="33"/>
      <c r="L225" s="320" t="str">
        <f t="shared" si="9"/>
        <v/>
      </c>
      <c r="M225" s="321"/>
    </row>
    <row r="226" spans="1:13" ht="16.5">
      <c r="A226" s="6">
        <v>20</v>
      </c>
      <c r="B226" s="322"/>
      <c r="C226" s="323"/>
      <c r="D226" s="504"/>
      <c r="E226" s="505"/>
      <c r="F226" s="505"/>
      <c r="G226" s="34"/>
      <c r="H226" s="41"/>
      <c r="I226" s="35"/>
      <c r="J226" s="41"/>
      <c r="K226" s="35"/>
      <c r="L226" s="324" t="str">
        <f>IF(ISNUMBER(G226),(ROUND(PRODUCT(G226,H226,J226),0)),"")</f>
        <v/>
      </c>
      <c r="M226" s="325"/>
    </row>
    <row r="227" spans="1:13" ht="19">
      <c r="B227" s="309" t="str">
        <f>IF($C227=$E$21,$D$21,IF($C227=$E$22,$D$22,IF($C227=$E$23,$D$23,"")))</f>
        <v/>
      </c>
      <c r="C227" s="310" t="s">
        <v>314</v>
      </c>
      <c r="D227" s="506"/>
      <c r="E227" s="507"/>
      <c r="F227" s="507"/>
      <c r="G227" s="326"/>
      <c r="H227" s="326"/>
      <c r="I227" s="327"/>
      <c r="J227" s="326"/>
      <c r="K227" s="327"/>
      <c r="L227" s="328"/>
      <c r="M227" s="329"/>
    </row>
    <row r="228" spans="1:13" ht="16.5">
      <c r="A228" s="6">
        <v>1</v>
      </c>
      <c r="B228" s="316"/>
      <c r="C228" s="317"/>
      <c r="D228" s="499"/>
      <c r="E228" s="500"/>
      <c r="F228" s="501"/>
      <c r="G228" s="30"/>
      <c r="H228" s="39"/>
      <c r="I228" s="31"/>
      <c r="J228" s="39"/>
      <c r="K228" s="31"/>
      <c r="L228" s="318" t="str">
        <f>IF(ISNUMBER(G228),(ROUND(PRODUCT(G228,H228,J228),0)),"")</f>
        <v/>
      </c>
      <c r="M228" s="319">
        <f>ROUNDDOWN((SUM(L228:L247)),0)</f>
        <v>0</v>
      </c>
    </row>
    <row r="229" spans="1:13" ht="16.5">
      <c r="A229" s="6">
        <v>2</v>
      </c>
      <c r="B229" s="316"/>
      <c r="C229" s="317"/>
      <c r="D229" s="502"/>
      <c r="E229" s="503"/>
      <c r="F229" s="503"/>
      <c r="G229" s="32"/>
      <c r="H229" s="40"/>
      <c r="I229" s="33"/>
      <c r="J229" s="40"/>
      <c r="K229" s="33"/>
      <c r="L229" s="320" t="str">
        <f>IF(ISNUMBER(G229),(ROUND(PRODUCT(G229,H229,J229),0)),"")</f>
        <v/>
      </c>
      <c r="M229" s="321"/>
    </row>
    <row r="230" spans="1:13" ht="16.5">
      <c r="A230" s="6">
        <v>3</v>
      </c>
      <c r="B230" s="316"/>
      <c r="C230" s="317"/>
      <c r="D230" s="502"/>
      <c r="E230" s="503"/>
      <c r="F230" s="503"/>
      <c r="G230" s="32"/>
      <c r="H230" s="40"/>
      <c r="I230" s="33"/>
      <c r="J230" s="40"/>
      <c r="K230" s="33"/>
      <c r="L230" s="320" t="str">
        <f t="shared" ref="L230:L246" si="10">IF(ISNUMBER(G230),(ROUND(PRODUCT(G230,H230,J230),0)),"")</f>
        <v/>
      </c>
      <c r="M230" s="321"/>
    </row>
    <row r="231" spans="1:13" ht="16.5">
      <c r="A231" s="6">
        <v>4</v>
      </c>
      <c r="B231" s="316"/>
      <c r="C231" s="317"/>
      <c r="D231" s="502"/>
      <c r="E231" s="503"/>
      <c r="F231" s="503"/>
      <c r="G231" s="32"/>
      <c r="H231" s="40"/>
      <c r="I231" s="33"/>
      <c r="J231" s="40"/>
      <c r="K231" s="33"/>
      <c r="L231" s="320" t="str">
        <f t="shared" si="10"/>
        <v/>
      </c>
      <c r="M231" s="321"/>
    </row>
    <row r="232" spans="1:13" ht="16.5">
      <c r="A232" s="6">
        <v>5</v>
      </c>
      <c r="B232" s="316"/>
      <c r="C232" s="317"/>
      <c r="D232" s="502"/>
      <c r="E232" s="503"/>
      <c r="F232" s="503"/>
      <c r="G232" s="32"/>
      <c r="H232" s="40"/>
      <c r="I232" s="33"/>
      <c r="J232" s="40"/>
      <c r="K232" s="33"/>
      <c r="L232" s="320" t="str">
        <f t="shared" si="10"/>
        <v/>
      </c>
      <c r="M232" s="321"/>
    </row>
    <row r="233" spans="1:13" ht="16.5">
      <c r="A233" s="6">
        <v>6</v>
      </c>
      <c r="B233" s="316"/>
      <c r="C233" s="317"/>
      <c r="D233" s="502"/>
      <c r="E233" s="503"/>
      <c r="F233" s="503"/>
      <c r="G233" s="32"/>
      <c r="H233" s="40"/>
      <c r="I233" s="33"/>
      <c r="J233" s="40"/>
      <c r="K233" s="33"/>
      <c r="L233" s="320" t="str">
        <f t="shared" si="10"/>
        <v/>
      </c>
      <c r="M233" s="321"/>
    </row>
    <row r="234" spans="1:13" ht="16.5">
      <c r="A234" s="6">
        <v>7</v>
      </c>
      <c r="B234" s="316"/>
      <c r="C234" s="317"/>
      <c r="D234" s="502"/>
      <c r="E234" s="503"/>
      <c r="F234" s="503"/>
      <c r="G234" s="32"/>
      <c r="H234" s="40"/>
      <c r="I234" s="33"/>
      <c r="J234" s="40"/>
      <c r="K234" s="33"/>
      <c r="L234" s="320" t="str">
        <f t="shared" si="10"/>
        <v/>
      </c>
      <c r="M234" s="321"/>
    </row>
    <row r="235" spans="1:13" ht="16.5">
      <c r="A235" s="6">
        <v>8</v>
      </c>
      <c r="B235" s="316"/>
      <c r="C235" s="317"/>
      <c r="D235" s="502"/>
      <c r="E235" s="503"/>
      <c r="F235" s="503"/>
      <c r="G235" s="32"/>
      <c r="H235" s="40"/>
      <c r="I235" s="33"/>
      <c r="J235" s="40"/>
      <c r="K235" s="33"/>
      <c r="L235" s="320" t="str">
        <f t="shared" si="10"/>
        <v/>
      </c>
      <c r="M235" s="321"/>
    </row>
    <row r="236" spans="1:13" ht="16.5">
      <c r="A236" s="6">
        <v>9</v>
      </c>
      <c r="B236" s="316"/>
      <c r="C236" s="317"/>
      <c r="D236" s="502"/>
      <c r="E236" s="503"/>
      <c r="F236" s="503"/>
      <c r="G236" s="32"/>
      <c r="H236" s="40"/>
      <c r="I236" s="33"/>
      <c r="J236" s="40"/>
      <c r="K236" s="33"/>
      <c r="L236" s="320" t="str">
        <f t="shared" si="10"/>
        <v/>
      </c>
      <c r="M236" s="321"/>
    </row>
    <row r="237" spans="1:13" ht="16.5">
      <c r="A237" s="6">
        <v>10</v>
      </c>
      <c r="B237" s="316"/>
      <c r="C237" s="317"/>
      <c r="D237" s="502"/>
      <c r="E237" s="503"/>
      <c r="F237" s="503"/>
      <c r="G237" s="32"/>
      <c r="H237" s="40"/>
      <c r="I237" s="33"/>
      <c r="J237" s="40"/>
      <c r="K237" s="33"/>
      <c r="L237" s="320" t="str">
        <f t="shared" si="10"/>
        <v/>
      </c>
      <c r="M237" s="321"/>
    </row>
    <row r="238" spans="1:13" ht="16.5">
      <c r="A238" s="6">
        <v>11</v>
      </c>
      <c r="B238" s="316"/>
      <c r="C238" s="317"/>
      <c r="D238" s="502"/>
      <c r="E238" s="503"/>
      <c r="F238" s="503"/>
      <c r="G238" s="32"/>
      <c r="H238" s="40"/>
      <c r="I238" s="33"/>
      <c r="J238" s="40"/>
      <c r="K238" s="33"/>
      <c r="L238" s="320" t="str">
        <f t="shared" si="10"/>
        <v/>
      </c>
      <c r="M238" s="321"/>
    </row>
    <row r="239" spans="1:13" ht="16.5">
      <c r="A239" s="6">
        <v>12</v>
      </c>
      <c r="B239" s="316"/>
      <c r="C239" s="317"/>
      <c r="D239" s="502"/>
      <c r="E239" s="503"/>
      <c r="F239" s="503"/>
      <c r="G239" s="32"/>
      <c r="H239" s="40"/>
      <c r="I239" s="33"/>
      <c r="J239" s="40"/>
      <c r="K239" s="33"/>
      <c r="L239" s="320" t="str">
        <f t="shared" si="10"/>
        <v/>
      </c>
      <c r="M239" s="321"/>
    </row>
    <row r="240" spans="1:13" ht="16.5">
      <c r="A240" s="6">
        <v>13</v>
      </c>
      <c r="B240" s="316"/>
      <c r="C240" s="317"/>
      <c r="D240" s="502"/>
      <c r="E240" s="503"/>
      <c r="F240" s="503"/>
      <c r="G240" s="32"/>
      <c r="H240" s="40"/>
      <c r="I240" s="33"/>
      <c r="J240" s="40"/>
      <c r="K240" s="33"/>
      <c r="L240" s="320" t="str">
        <f t="shared" si="10"/>
        <v/>
      </c>
      <c r="M240" s="321"/>
    </row>
    <row r="241" spans="1:13" ht="16.5">
      <c r="A241" s="6">
        <v>14</v>
      </c>
      <c r="B241" s="316"/>
      <c r="C241" s="317"/>
      <c r="D241" s="502"/>
      <c r="E241" s="503"/>
      <c r="F241" s="503"/>
      <c r="G241" s="32"/>
      <c r="H241" s="40"/>
      <c r="I241" s="33"/>
      <c r="J241" s="40"/>
      <c r="K241" s="33"/>
      <c r="L241" s="320" t="str">
        <f t="shared" si="10"/>
        <v/>
      </c>
      <c r="M241" s="321"/>
    </row>
    <row r="242" spans="1:13" ht="16.5">
      <c r="A242" s="6">
        <v>15</v>
      </c>
      <c r="B242" s="316"/>
      <c r="C242" s="317"/>
      <c r="D242" s="502"/>
      <c r="E242" s="503"/>
      <c r="F242" s="503"/>
      <c r="G242" s="32"/>
      <c r="H242" s="40"/>
      <c r="I242" s="33"/>
      <c r="J242" s="40"/>
      <c r="K242" s="33"/>
      <c r="L242" s="320" t="str">
        <f t="shared" si="10"/>
        <v/>
      </c>
      <c r="M242" s="321"/>
    </row>
    <row r="243" spans="1:13" ht="16.5">
      <c r="A243" s="6">
        <v>16</v>
      </c>
      <c r="B243" s="316"/>
      <c r="C243" s="317"/>
      <c r="D243" s="502"/>
      <c r="E243" s="503"/>
      <c r="F243" s="503"/>
      <c r="G243" s="32"/>
      <c r="H243" s="40"/>
      <c r="I243" s="33"/>
      <c r="J243" s="40"/>
      <c r="K243" s="33"/>
      <c r="L243" s="320" t="str">
        <f t="shared" si="10"/>
        <v/>
      </c>
      <c r="M243" s="321"/>
    </row>
    <row r="244" spans="1:13" ht="16.5">
      <c r="A244" s="6">
        <v>17</v>
      </c>
      <c r="B244" s="316"/>
      <c r="C244" s="317"/>
      <c r="D244" s="502"/>
      <c r="E244" s="503"/>
      <c r="F244" s="503"/>
      <c r="G244" s="32"/>
      <c r="H244" s="40"/>
      <c r="I244" s="33"/>
      <c r="J244" s="40"/>
      <c r="K244" s="33"/>
      <c r="L244" s="320" t="str">
        <f t="shared" si="10"/>
        <v/>
      </c>
      <c r="M244" s="321"/>
    </row>
    <row r="245" spans="1:13" ht="16.5">
      <c r="A245" s="6">
        <v>18</v>
      </c>
      <c r="B245" s="316"/>
      <c r="C245" s="317"/>
      <c r="D245" s="502"/>
      <c r="E245" s="503"/>
      <c r="F245" s="503"/>
      <c r="G245" s="32"/>
      <c r="H245" s="40"/>
      <c r="I245" s="33"/>
      <c r="J245" s="40"/>
      <c r="K245" s="33"/>
      <c r="L245" s="320" t="str">
        <f t="shared" si="10"/>
        <v/>
      </c>
      <c r="M245" s="321"/>
    </row>
    <row r="246" spans="1:13" ht="16.5">
      <c r="A246" s="6">
        <v>19</v>
      </c>
      <c r="B246" s="316"/>
      <c r="C246" s="317"/>
      <c r="D246" s="502"/>
      <c r="E246" s="503"/>
      <c r="F246" s="503"/>
      <c r="G246" s="32"/>
      <c r="H246" s="40"/>
      <c r="I246" s="33"/>
      <c r="J246" s="40"/>
      <c r="K246" s="33"/>
      <c r="L246" s="320" t="str">
        <f t="shared" si="10"/>
        <v/>
      </c>
      <c r="M246" s="321"/>
    </row>
    <row r="247" spans="1:13" ht="17" thickBot="1">
      <c r="A247" s="6">
        <v>20</v>
      </c>
      <c r="B247" s="322"/>
      <c r="C247" s="323"/>
      <c r="D247" s="504"/>
      <c r="E247" s="505"/>
      <c r="F247" s="505"/>
      <c r="G247" s="34"/>
      <c r="H247" s="41"/>
      <c r="I247" s="35"/>
      <c r="J247" s="41"/>
      <c r="K247" s="35"/>
      <c r="L247" s="324" t="str">
        <f>IF(ISNUMBER(G247),(ROUND(PRODUCT(G247,H247,J247),0)),"")</f>
        <v/>
      </c>
      <c r="M247" s="325"/>
    </row>
    <row r="248" spans="1:13" ht="20.149999999999999" customHeight="1">
      <c r="B248" s="331"/>
      <c r="C248" s="331"/>
      <c r="D248" s="332"/>
      <c r="E248" s="331"/>
      <c r="F248" s="331"/>
      <c r="G248" s="333"/>
      <c r="H248" s="333"/>
      <c r="I248" s="334"/>
      <c r="J248" s="333"/>
      <c r="K248" s="334"/>
      <c r="L248" s="335"/>
      <c r="M248" s="336"/>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13">
    <mergeCell ref="N39:U43"/>
    <mergeCell ref="N4:T5"/>
    <mergeCell ref="B21:C23"/>
    <mergeCell ref="B19:E19"/>
    <mergeCell ref="H4:M4"/>
    <mergeCell ref="H26:I26"/>
    <mergeCell ref="J26:K26"/>
    <mergeCell ref="E20:F20"/>
    <mergeCell ref="E21:F21"/>
    <mergeCell ref="E22:F22"/>
    <mergeCell ref="E23:F23"/>
    <mergeCell ref="E4:F4"/>
    <mergeCell ref="N27:W32"/>
  </mergeCells>
  <phoneticPr fontId="6"/>
  <conditionalFormatting sqref="E21:E23">
    <cfRule type="containsText" dxfId="2" priority="1" operator="containsText" text="要選択">
      <formula>NOT(ISERROR(SEARCH("要選択",E21)))</formula>
    </cfRule>
  </conditionalFormatting>
  <dataValidations xWindow="981" yWindow="619" count="22">
    <dataValidation imeMode="halfAlpha" allowBlank="1" showInputMessage="1" showErrorMessage="1" sqref="G249:H65670" xr:uid="{00000000-0002-0000-0B00-000000000000}"/>
    <dataValidation imeMode="hiragana" allowBlank="1" showInputMessage="1" showErrorMessage="1" prompt="回、日、泊等の単位を入力。" sqref="K60:K79 K207:K226 K186:K205 K165:K184 K144:K163 K123:K142 K102:K121 K81:K100 K39:K58 K228:K248 K28:K37" xr:uid="{00000000-0002-0000-0B00-000002000000}"/>
    <dataValidation imeMode="hiragana" allowBlank="1" showInputMessage="1" showErrorMessage="1" prompt="人、枚、件等を単位を入力" sqref="I60:I79 I207:I226 I186:I205 I165:I184 I144:I163 I123:I142 I102:I121 I81:I100 I39:I58 I228:I248 I28:I37" xr:uid="{00000000-0002-0000-0B00-000003000000}"/>
    <dataValidation type="whole" imeMode="halfAlpha" operator="greaterThanOrEqual" allowBlank="1" showInputMessage="1" showErrorMessage="1" sqref="G38:H38 G59:H59 G227:H227 G206:H206 G185:H185 G164:H164 G143:H143 G122:H122 G101:H101 G80:H80 G27:H27" xr:uid="{00000000-0002-0000-0B00-000006000000}">
      <formula1>0</formula1>
    </dataValidation>
    <dataValidation imeMode="halfAlpha" operator="greaterThanOrEqual" allowBlank="1" showInputMessage="1" showErrorMessage="1" sqref="G248:H248" xr:uid="{00000000-0002-0000-0B00-000007000000}"/>
    <dataValidation type="custom" imeMode="halfAlpha" operator="greaterThanOrEqual" allowBlank="1" showInputMessage="1" showErrorMessage="1" error="宿泊費（甲地）は、上限10,900円、宿泊費（乙地）は、上限9,800円、日当は、上限2,200円となります。" sqref="G186:G205" xr:uid="{00000000-0002-0000-0B00-000015000000}">
      <formula1>IF(D186="宿泊費（甲地）",G186&lt;=10900,IF(D186="宿泊費（乙地）",G186&lt;=9800,IF(D186="日当",G186&lt;=2200,IF(OR(D186="交通費",D186="宿泊費一式"),G186&gt;=0,""))))</formula1>
    </dataValidation>
    <dataValidation type="whole" imeMode="halfAlpha" operator="greaterThanOrEqual" allowBlank="1" showInputMessage="1" showErrorMessage="1" error="整数のみ入力できます。" sqref="G228:G247 G60:G79 G39:G58 G102:G121 G123:G142 G144:G163 G165:G184 G207:G226 G81:G100 G28:G37" xr:uid="{D3E6AA19-2E18-4911-86E8-9176FE39006E}">
      <formula1>0</formula1>
    </dataValidation>
    <dataValidation type="whole" imeMode="halfAlpha" operator="greaterThanOrEqual" allowBlank="1" showInputMessage="1" showErrorMessage="1" error="整数のみ入力できます。_x000a_小数点以下が発生する場合は、一式で計上してください。" sqref="H39:H58 H60:H79 H81:H100 H102:H121 H123:H142 H144:H163 H165:H184 H186:H205 H207:H226 H228:H247 H28:H37" xr:uid="{4AC238DB-5344-4545-8870-0A08A27B8D54}">
      <formula1>0</formula1>
    </dataValidation>
    <dataValidation type="whole" operator="greaterThanOrEqual" allowBlank="1" showInputMessage="1" showErrorMessage="1" error="整数のみ入力できます。_x000a_小数点以下が発生する場合は、一式で計上してください。" sqref="J39:J58 J60:J79 J81:J100 J102:J121 J123:J142 J144:J163 J165:J184 J186:J205 J207:J226 J228:J247 J28:J37" xr:uid="{95BF4BE0-F5FE-4D43-9807-F59D023F1A62}">
      <formula1>0</formula1>
    </dataValidation>
    <dataValidation type="textLength" operator="lessThanOrEqual" allowBlank="1" showInputMessage="1" showErrorMessage="1" errorTitle="文字数超過" error="30字以下で入力してください。" sqref="E38:F65670 E27:F27" xr:uid="{00000000-0002-0000-0B00-000009000000}">
      <formula1>30</formula1>
    </dataValidation>
    <dataValidation type="list" allowBlank="1" showInputMessage="1" showErrorMessage="1" promptTitle="伝_出演費" sqref="D39:D58" xr:uid="{5547D9D4-C4EF-45CD-8F96-56F78DC1870E}">
      <formula1>多_出演費</formula1>
    </dataValidation>
    <dataValidation type="list" allowBlank="1" showInputMessage="1" showErrorMessage="1" sqref="D123:D142" xr:uid="{7E8A0D87-D491-43D4-8FB1-58E77CC32D1C}">
      <formula1>多_舞台費</formula1>
    </dataValidation>
    <dataValidation type="list" allowBlank="1" showInputMessage="1" showErrorMessage="1" promptTitle="伝_音楽費" sqref="D60:D79" xr:uid="{6D6366B7-2B02-4F41-90A0-11099F51E5CA}">
      <formula1>多_音楽費</formula1>
    </dataValidation>
    <dataValidation type="list" allowBlank="1" showInputMessage="1" showErrorMessage="1" sqref="D144:D163" xr:uid="{71B1FABE-2CEF-4EB3-9CB9-8C46E5F6374B}">
      <formula1>多_運搬費</formula1>
    </dataValidation>
    <dataValidation type="list" allowBlank="1" showInputMessage="1" showErrorMessage="1" sqref="D165:D184" xr:uid="{6EB891A3-27E2-494E-8DFA-4262D5E85868}">
      <formula1>謝金</formula1>
    </dataValidation>
    <dataValidation type="list" allowBlank="1" showInputMessage="1" showErrorMessage="1" sqref="D186:D205" xr:uid="{D24E8306-4463-406A-9D0C-E76CE528DC55}">
      <formula1>旅費</formula1>
    </dataValidation>
    <dataValidation type="list" allowBlank="1" showInputMessage="1" showErrorMessage="1" sqref="D207:D226" xr:uid="{8179992E-4277-4623-8C64-AB3DAA1BC032}">
      <formula1>多_宣伝・印刷費</formula1>
    </dataValidation>
    <dataValidation type="list" allowBlank="1" showInputMessage="1" showErrorMessage="1" sqref="D228:D247" xr:uid="{77415DE8-710F-440F-A0CB-E77C1DDD2D54}">
      <formula1>記録・配信費</formula1>
    </dataValidation>
    <dataValidation type="list" allowBlank="1" showInputMessage="1" showErrorMessage="1" sqref="D102:D121" xr:uid="{9F7A08E5-430D-4A9D-AACE-733674F2D291}">
      <formula1>会場費</formula1>
    </dataValidation>
    <dataValidation type="list" allowBlank="1" showInputMessage="1" showErrorMessage="1" sqref="D81:D100" xr:uid="{91937661-8DA7-4EB2-986F-A3C1C864E9B7}">
      <formula1>多_文芸費</formula1>
    </dataValidation>
    <dataValidation type="list" allowBlank="1" showInputMessage="1" showErrorMessage="1" errorTitle="支出予算に記入できない経費です" error="経費一覧表に記載された費目をご記入ください。" sqref="D28:D37" xr:uid="{8E0670F3-55C8-4531-8304-DB72A20E6A44}">
      <formula1>多_作品料</formula1>
    </dataValidation>
    <dataValidation type="list" allowBlank="1" showInputMessage="1" showErrorMessage="1" sqref="E21:F23" xr:uid="{0D91437E-A34B-43A4-954F-852DBA798361}">
      <formula1>"作品料,出演費,音楽費,文芸費,会場費,舞台費,運搬費,謝金,旅費,宣伝・印刷費,記録・配信費"</formula1>
    </dataValidation>
  </dataValidations>
  <printOptions horizontalCentered="1"/>
  <pageMargins left="0.78740157480314965" right="0.78740157480314965" top="0.59055118110236227" bottom="0.78740157480314965" header="0.59055118110236227" footer="0"/>
  <pageSetup paperSize="9" scale="18" orientation="portrait" r:id="rId2"/>
  <headerFooter scaleWithDoc="0">
    <oddFooter xml:space="preserve">&amp;R&amp;"ＭＳ ゴシック,標準"&amp;12整理番号：（事務局記入欄）
</oddFoot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3704D-4A55-47D1-9364-7CC120B6689C}">
  <sheetPr>
    <pageSetUpPr fitToPage="1"/>
  </sheetPr>
  <dimension ref="A1:J75"/>
  <sheetViews>
    <sheetView view="pageBreakPreview" zoomScaleNormal="110" zoomScaleSheetLayoutView="100" workbookViewId="0">
      <selection activeCell="X51" sqref="X51"/>
    </sheetView>
  </sheetViews>
  <sheetFormatPr defaultColWidth="8.08203125" defaultRowHeight="24" customHeight="1"/>
  <cols>
    <col min="1" max="1" width="16.33203125" style="3" customWidth="1"/>
    <col min="2" max="2" width="2.75" style="3" customWidth="1"/>
    <col min="3" max="4" width="11.25" style="3" customWidth="1"/>
    <col min="5" max="5" width="2.75" style="416" bestFit="1" customWidth="1"/>
    <col min="6" max="6" width="11.25" style="3" customWidth="1"/>
    <col min="7" max="7" width="2.75" style="416" bestFit="1" customWidth="1"/>
    <col min="8" max="10" width="11.25" style="3" customWidth="1"/>
    <col min="11" max="256" width="8.08203125" style="3"/>
    <col min="257" max="257" width="11.25" style="3" customWidth="1"/>
    <col min="258" max="258" width="2.75" style="3" customWidth="1"/>
    <col min="259" max="260" width="11.25" style="3" customWidth="1"/>
    <col min="261" max="261" width="2.75" style="3" bestFit="1" customWidth="1"/>
    <col min="262" max="262" width="11.25" style="3" customWidth="1"/>
    <col min="263" max="263" width="2.75" style="3" bestFit="1" customWidth="1"/>
    <col min="264" max="266" width="11.25" style="3" customWidth="1"/>
    <col min="267" max="512" width="8.08203125" style="3"/>
    <col min="513" max="513" width="11.25" style="3" customWidth="1"/>
    <col min="514" max="514" width="2.75" style="3" customWidth="1"/>
    <col min="515" max="516" width="11.25" style="3" customWidth="1"/>
    <col min="517" max="517" width="2.75" style="3" bestFit="1" customWidth="1"/>
    <col min="518" max="518" width="11.25" style="3" customWidth="1"/>
    <col min="519" max="519" width="2.75" style="3" bestFit="1" customWidth="1"/>
    <col min="520" max="522" width="11.25" style="3" customWidth="1"/>
    <col min="523" max="768" width="8.08203125" style="3"/>
    <col min="769" max="769" width="11.25" style="3" customWidth="1"/>
    <col min="770" max="770" width="2.75" style="3" customWidth="1"/>
    <col min="771" max="772" width="11.25" style="3" customWidth="1"/>
    <col min="773" max="773" width="2.75" style="3" bestFit="1" customWidth="1"/>
    <col min="774" max="774" width="11.25" style="3" customWidth="1"/>
    <col min="775" max="775" width="2.75" style="3" bestFit="1" customWidth="1"/>
    <col min="776" max="778" width="11.25" style="3" customWidth="1"/>
    <col min="779" max="1024" width="8.08203125" style="3"/>
    <col min="1025" max="1025" width="11.25" style="3" customWidth="1"/>
    <col min="1026" max="1026" width="2.75" style="3" customWidth="1"/>
    <col min="1027" max="1028" width="11.25" style="3" customWidth="1"/>
    <col min="1029" max="1029" width="2.75" style="3" bestFit="1" customWidth="1"/>
    <col min="1030" max="1030" width="11.25" style="3" customWidth="1"/>
    <col min="1031" max="1031" width="2.75" style="3" bestFit="1" customWidth="1"/>
    <col min="1032" max="1034" width="11.25" style="3" customWidth="1"/>
    <col min="1035" max="1280" width="8.08203125" style="3"/>
    <col min="1281" max="1281" width="11.25" style="3" customWidth="1"/>
    <col min="1282" max="1282" width="2.75" style="3" customWidth="1"/>
    <col min="1283" max="1284" width="11.25" style="3" customWidth="1"/>
    <col min="1285" max="1285" width="2.75" style="3" bestFit="1" customWidth="1"/>
    <col min="1286" max="1286" width="11.25" style="3" customWidth="1"/>
    <col min="1287" max="1287" width="2.75" style="3" bestFit="1" customWidth="1"/>
    <col min="1288" max="1290" width="11.25" style="3" customWidth="1"/>
    <col min="1291" max="1536" width="8.08203125" style="3"/>
    <col min="1537" max="1537" width="11.25" style="3" customWidth="1"/>
    <col min="1538" max="1538" width="2.75" style="3" customWidth="1"/>
    <col min="1539" max="1540" width="11.25" style="3" customWidth="1"/>
    <col min="1541" max="1541" width="2.75" style="3" bestFit="1" customWidth="1"/>
    <col min="1542" max="1542" width="11.25" style="3" customWidth="1"/>
    <col min="1543" max="1543" width="2.75" style="3" bestFit="1" customWidth="1"/>
    <col min="1544" max="1546" width="11.25" style="3" customWidth="1"/>
    <col min="1547" max="1792" width="8.08203125" style="3"/>
    <col min="1793" max="1793" width="11.25" style="3" customWidth="1"/>
    <col min="1794" max="1794" width="2.75" style="3" customWidth="1"/>
    <col min="1795" max="1796" width="11.25" style="3" customWidth="1"/>
    <col min="1797" max="1797" width="2.75" style="3" bestFit="1" customWidth="1"/>
    <col min="1798" max="1798" width="11.25" style="3" customWidth="1"/>
    <col min="1799" max="1799" width="2.75" style="3" bestFit="1" customWidth="1"/>
    <col min="1800" max="1802" width="11.25" style="3" customWidth="1"/>
    <col min="1803" max="2048" width="8.08203125" style="3"/>
    <col min="2049" max="2049" width="11.25" style="3" customWidth="1"/>
    <col min="2050" max="2050" width="2.75" style="3" customWidth="1"/>
    <col min="2051" max="2052" width="11.25" style="3" customWidth="1"/>
    <col min="2053" max="2053" width="2.75" style="3" bestFit="1" customWidth="1"/>
    <col min="2054" max="2054" width="11.25" style="3" customWidth="1"/>
    <col min="2055" max="2055" width="2.75" style="3" bestFit="1" customWidth="1"/>
    <col min="2056" max="2058" width="11.25" style="3" customWidth="1"/>
    <col min="2059" max="2304" width="8.08203125" style="3"/>
    <col min="2305" max="2305" width="11.25" style="3" customWidth="1"/>
    <col min="2306" max="2306" width="2.75" style="3" customWidth="1"/>
    <col min="2307" max="2308" width="11.25" style="3" customWidth="1"/>
    <col min="2309" max="2309" width="2.75" style="3" bestFit="1" customWidth="1"/>
    <col min="2310" max="2310" width="11.25" style="3" customWidth="1"/>
    <col min="2311" max="2311" width="2.75" style="3" bestFit="1" customWidth="1"/>
    <col min="2312" max="2314" width="11.25" style="3" customWidth="1"/>
    <col min="2315" max="2560" width="8.08203125" style="3"/>
    <col min="2561" max="2561" width="11.25" style="3" customWidth="1"/>
    <col min="2562" max="2562" width="2.75" style="3" customWidth="1"/>
    <col min="2563" max="2564" width="11.25" style="3" customWidth="1"/>
    <col min="2565" max="2565" width="2.75" style="3" bestFit="1" customWidth="1"/>
    <col min="2566" max="2566" width="11.25" style="3" customWidth="1"/>
    <col min="2567" max="2567" width="2.75" style="3" bestFit="1" customWidth="1"/>
    <col min="2568" max="2570" width="11.25" style="3" customWidth="1"/>
    <col min="2571" max="2816" width="8.08203125" style="3"/>
    <col min="2817" max="2817" width="11.25" style="3" customWidth="1"/>
    <col min="2818" max="2818" width="2.75" style="3" customWidth="1"/>
    <col min="2819" max="2820" width="11.25" style="3" customWidth="1"/>
    <col min="2821" max="2821" width="2.75" style="3" bestFit="1" customWidth="1"/>
    <col min="2822" max="2822" width="11.25" style="3" customWidth="1"/>
    <col min="2823" max="2823" width="2.75" style="3" bestFit="1" customWidth="1"/>
    <col min="2824" max="2826" width="11.25" style="3" customWidth="1"/>
    <col min="2827" max="3072" width="8.08203125" style="3"/>
    <col min="3073" max="3073" width="11.25" style="3" customWidth="1"/>
    <col min="3074" max="3074" width="2.75" style="3" customWidth="1"/>
    <col min="3075" max="3076" width="11.25" style="3" customWidth="1"/>
    <col min="3077" max="3077" width="2.75" style="3" bestFit="1" customWidth="1"/>
    <col min="3078" max="3078" width="11.25" style="3" customWidth="1"/>
    <col min="3079" max="3079" width="2.75" style="3" bestFit="1" customWidth="1"/>
    <col min="3080" max="3082" width="11.25" style="3" customWidth="1"/>
    <col min="3083" max="3328" width="8.08203125" style="3"/>
    <col min="3329" max="3329" width="11.25" style="3" customWidth="1"/>
    <col min="3330" max="3330" width="2.75" style="3" customWidth="1"/>
    <col min="3331" max="3332" width="11.25" style="3" customWidth="1"/>
    <col min="3333" max="3333" width="2.75" style="3" bestFit="1" customWidth="1"/>
    <col min="3334" max="3334" width="11.25" style="3" customWidth="1"/>
    <col min="3335" max="3335" width="2.75" style="3" bestFit="1" customWidth="1"/>
    <col min="3336" max="3338" width="11.25" style="3" customWidth="1"/>
    <col min="3339" max="3584" width="8.08203125" style="3"/>
    <col min="3585" max="3585" width="11.25" style="3" customWidth="1"/>
    <col min="3586" max="3586" width="2.75" style="3" customWidth="1"/>
    <col min="3587" max="3588" width="11.25" style="3" customWidth="1"/>
    <col min="3589" max="3589" width="2.75" style="3" bestFit="1" customWidth="1"/>
    <col min="3590" max="3590" width="11.25" style="3" customWidth="1"/>
    <col min="3591" max="3591" width="2.75" style="3" bestFit="1" customWidth="1"/>
    <col min="3592" max="3594" width="11.25" style="3" customWidth="1"/>
    <col min="3595" max="3840" width="8.08203125" style="3"/>
    <col min="3841" max="3841" width="11.25" style="3" customWidth="1"/>
    <col min="3842" max="3842" width="2.75" style="3" customWidth="1"/>
    <col min="3843" max="3844" width="11.25" style="3" customWidth="1"/>
    <col min="3845" max="3845" width="2.75" style="3" bestFit="1" customWidth="1"/>
    <col min="3846" max="3846" width="11.25" style="3" customWidth="1"/>
    <col min="3847" max="3847" width="2.75" style="3" bestFit="1" customWidth="1"/>
    <col min="3848" max="3850" width="11.25" style="3" customWidth="1"/>
    <col min="3851" max="4096" width="8.08203125" style="3"/>
    <col min="4097" max="4097" width="11.25" style="3" customWidth="1"/>
    <col min="4098" max="4098" width="2.75" style="3" customWidth="1"/>
    <col min="4099" max="4100" width="11.25" style="3" customWidth="1"/>
    <col min="4101" max="4101" width="2.75" style="3" bestFit="1" customWidth="1"/>
    <col min="4102" max="4102" width="11.25" style="3" customWidth="1"/>
    <col min="4103" max="4103" width="2.75" style="3" bestFit="1" customWidth="1"/>
    <col min="4104" max="4106" width="11.25" style="3" customWidth="1"/>
    <col min="4107" max="4352" width="8.08203125" style="3"/>
    <col min="4353" max="4353" width="11.25" style="3" customWidth="1"/>
    <col min="4354" max="4354" width="2.75" style="3" customWidth="1"/>
    <col min="4355" max="4356" width="11.25" style="3" customWidth="1"/>
    <col min="4357" max="4357" width="2.75" style="3" bestFit="1" customWidth="1"/>
    <col min="4358" max="4358" width="11.25" style="3" customWidth="1"/>
    <col min="4359" max="4359" width="2.75" style="3" bestFit="1" customWidth="1"/>
    <col min="4360" max="4362" width="11.25" style="3" customWidth="1"/>
    <col min="4363" max="4608" width="8.08203125" style="3"/>
    <col min="4609" max="4609" width="11.25" style="3" customWidth="1"/>
    <col min="4610" max="4610" width="2.75" style="3" customWidth="1"/>
    <col min="4611" max="4612" width="11.25" style="3" customWidth="1"/>
    <col min="4613" max="4613" width="2.75" style="3" bestFit="1" customWidth="1"/>
    <col min="4614" max="4614" width="11.25" style="3" customWidth="1"/>
    <col min="4615" max="4615" width="2.75" style="3" bestFit="1" customWidth="1"/>
    <col min="4616" max="4618" width="11.25" style="3" customWidth="1"/>
    <col min="4619" max="4864" width="8.08203125" style="3"/>
    <col min="4865" max="4865" width="11.25" style="3" customWidth="1"/>
    <col min="4866" max="4866" width="2.75" style="3" customWidth="1"/>
    <col min="4867" max="4868" width="11.25" style="3" customWidth="1"/>
    <col min="4869" max="4869" width="2.75" style="3" bestFit="1" customWidth="1"/>
    <col min="4870" max="4870" width="11.25" style="3" customWidth="1"/>
    <col min="4871" max="4871" width="2.75" style="3" bestFit="1" customWidth="1"/>
    <col min="4872" max="4874" width="11.25" style="3" customWidth="1"/>
    <col min="4875" max="5120" width="8.08203125" style="3"/>
    <col min="5121" max="5121" width="11.25" style="3" customWidth="1"/>
    <col min="5122" max="5122" width="2.75" style="3" customWidth="1"/>
    <col min="5123" max="5124" width="11.25" style="3" customWidth="1"/>
    <col min="5125" max="5125" width="2.75" style="3" bestFit="1" customWidth="1"/>
    <col min="5126" max="5126" width="11.25" style="3" customWidth="1"/>
    <col min="5127" max="5127" width="2.75" style="3" bestFit="1" customWidth="1"/>
    <col min="5128" max="5130" width="11.25" style="3" customWidth="1"/>
    <col min="5131" max="5376" width="8.08203125" style="3"/>
    <col min="5377" max="5377" width="11.25" style="3" customWidth="1"/>
    <col min="5378" max="5378" width="2.75" style="3" customWidth="1"/>
    <col min="5379" max="5380" width="11.25" style="3" customWidth="1"/>
    <col min="5381" max="5381" width="2.75" style="3" bestFit="1" customWidth="1"/>
    <col min="5382" max="5382" width="11.25" style="3" customWidth="1"/>
    <col min="5383" max="5383" width="2.75" style="3" bestFit="1" customWidth="1"/>
    <col min="5384" max="5386" width="11.25" style="3" customWidth="1"/>
    <col min="5387" max="5632" width="8.08203125" style="3"/>
    <col min="5633" max="5633" width="11.25" style="3" customWidth="1"/>
    <col min="5634" max="5634" width="2.75" style="3" customWidth="1"/>
    <col min="5635" max="5636" width="11.25" style="3" customWidth="1"/>
    <col min="5637" max="5637" width="2.75" style="3" bestFit="1" customWidth="1"/>
    <col min="5638" max="5638" width="11.25" style="3" customWidth="1"/>
    <col min="5639" max="5639" width="2.75" style="3" bestFit="1" customWidth="1"/>
    <col min="5640" max="5642" width="11.25" style="3" customWidth="1"/>
    <col min="5643" max="5888" width="8.08203125" style="3"/>
    <col min="5889" max="5889" width="11.25" style="3" customWidth="1"/>
    <col min="5890" max="5890" width="2.75" style="3" customWidth="1"/>
    <col min="5891" max="5892" width="11.25" style="3" customWidth="1"/>
    <col min="5893" max="5893" width="2.75" style="3" bestFit="1" customWidth="1"/>
    <col min="5894" max="5894" width="11.25" style="3" customWidth="1"/>
    <col min="5895" max="5895" width="2.75" style="3" bestFit="1" customWidth="1"/>
    <col min="5896" max="5898" width="11.25" style="3" customWidth="1"/>
    <col min="5899" max="6144" width="8.08203125" style="3"/>
    <col min="6145" max="6145" width="11.25" style="3" customWidth="1"/>
    <col min="6146" max="6146" width="2.75" style="3" customWidth="1"/>
    <col min="6147" max="6148" width="11.25" style="3" customWidth="1"/>
    <col min="6149" max="6149" width="2.75" style="3" bestFit="1" customWidth="1"/>
    <col min="6150" max="6150" width="11.25" style="3" customWidth="1"/>
    <col min="6151" max="6151" width="2.75" style="3" bestFit="1" customWidth="1"/>
    <col min="6152" max="6154" width="11.25" style="3" customWidth="1"/>
    <col min="6155" max="6400" width="8.08203125" style="3"/>
    <col min="6401" max="6401" width="11.25" style="3" customWidth="1"/>
    <col min="6402" max="6402" width="2.75" style="3" customWidth="1"/>
    <col min="6403" max="6404" width="11.25" style="3" customWidth="1"/>
    <col min="6405" max="6405" width="2.75" style="3" bestFit="1" customWidth="1"/>
    <col min="6406" max="6406" width="11.25" style="3" customWidth="1"/>
    <col min="6407" max="6407" width="2.75" style="3" bestFit="1" customWidth="1"/>
    <col min="6408" max="6410" width="11.25" style="3" customWidth="1"/>
    <col min="6411" max="6656" width="8.08203125" style="3"/>
    <col min="6657" max="6657" width="11.25" style="3" customWidth="1"/>
    <col min="6658" max="6658" width="2.75" style="3" customWidth="1"/>
    <col min="6659" max="6660" width="11.25" style="3" customWidth="1"/>
    <col min="6661" max="6661" width="2.75" style="3" bestFit="1" customWidth="1"/>
    <col min="6662" max="6662" width="11.25" style="3" customWidth="1"/>
    <col min="6663" max="6663" width="2.75" style="3" bestFit="1" customWidth="1"/>
    <col min="6664" max="6666" width="11.25" style="3" customWidth="1"/>
    <col min="6667" max="6912" width="8.08203125" style="3"/>
    <col min="6913" max="6913" width="11.25" style="3" customWidth="1"/>
    <col min="6914" max="6914" width="2.75" style="3" customWidth="1"/>
    <col min="6915" max="6916" width="11.25" style="3" customWidth="1"/>
    <col min="6917" max="6917" width="2.75" style="3" bestFit="1" customWidth="1"/>
    <col min="6918" max="6918" width="11.25" style="3" customWidth="1"/>
    <col min="6919" max="6919" width="2.75" style="3" bestFit="1" customWidth="1"/>
    <col min="6920" max="6922" width="11.25" style="3" customWidth="1"/>
    <col min="6923" max="7168" width="8.08203125" style="3"/>
    <col min="7169" max="7169" width="11.25" style="3" customWidth="1"/>
    <col min="7170" max="7170" width="2.75" style="3" customWidth="1"/>
    <col min="7171" max="7172" width="11.25" style="3" customWidth="1"/>
    <col min="7173" max="7173" width="2.75" style="3" bestFit="1" customWidth="1"/>
    <col min="7174" max="7174" width="11.25" style="3" customWidth="1"/>
    <col min="7175" max="7175" width="2.75" style="3" bestFit="1" customWidth="1"/>
    <col min="7176" max="7178" width="11.25" style="3" customWidth="1"/>
    <col min="7179" max="7424" width="8.08203125" style="3"/>
    <col min="7425" max="7425" width="11.25" style="3" customWidth="1"/>
    <col min="7426" max="7426" width="2.75" style="3" customWidth="1"/>
    <col min="7427" max="7428" width="11.25" style="3" customWidth="1"/>
    <col min="7429" max="7429" width="2.75" style="3" bestFit="1" customWidth="1"/>
    <col min="7430" max="7430" width="11.25" style="3" customWidth="1"/>
    <col min="7431" max="7431" width="2.75" style="3" bestFit="1" customWidth="1"/>
    <col min="7432" max="7434" width="11.25" style="3" customWidth="1"/>
    <col min="7435" max="7680" width="8.08203125" style="3"/>
    <col min="7681" max="7681" width="11.25" style="3" customWidth="1"/>
    <col min="7682" max="7682" width="2.75" style="3" customWidth="1"/>
    <col min="7683" max="7684" width="11.25" style="3" customWidth="1"/>
    <col min="7685" max="7685" width="2.75" style="3" bestFit="1" customWidth="1"/>
    <col min="7686" max="7686" width="11.25" style="3" customWidth="1"/>
    <col min="7687" max="7687" width="2.75" style="3" bestFit="1" customWidth="1"/>
    <col min="7688" max="7690" width="11.25" style="3" customWidth="1"/>
    <col min="7691" max="7936" width="8.08203125" style="3"/>
    <col min="7937" max="7937" width="11.25" style="3" customWidth="1"/>
    <col min="7938" max="7938" width="2.75" style="3" customWidth="1"/>
    <col min="7939" max="7940" width="11.25" style="3" customWidth="1"/>
    <col min="7941" max="7941" width="2.75" style="3" bestFit="1" customWidth="1"/>
    <col min="7942" max="7942" width="11.25" style="3" customWidth="1"/>
    <col min="7943" max="7943" width="2.75" style="3" bestFit="1" customWidth="1"/>
    <col min="7944" max="7946" width="11.25" style="3" customWidth="1"/>
    <col min="7947" max="8192" width="8.08203125" style="3"/>
    <col min="8193" max="8193" width="11.25" style="3" customWidth="1"/>
    <col min="8194" max="8194" width="2.75" style="3" customWidth="1"/>
    <col min="8195" max="8196" width="11.25" style="3" customWidth="1"/>
    <col min="8197" max="8197" width="2.75" style="3" bestFit="1" customWidth="1"/>
    <col min="8198" max="8198" width="11.25" style="3" customWidth="1"/>
    <col min="8199" max="8199" width="2.75" style="3" bestFit="1" customWidth="1"/>
    <col min="8200" max="8202" width="11.25" style="3" customWidth="1"/>
    <col min="8203" max="8448" width="8.08203125" style="3"/>
    <col min="8449" max="8449" width="11.25" style="3" customWidth="1"/>
    <col min="8450" max="8450" width="2.75" style="3" customWidth="1"/>
    <col min="8451" max="8452" width="11.25" style="3" customWidth="1"/>
    <col min="8453" max="8453" width="2.75" style="3" bestFit="1" customWidth="1"/>
    <col min="8454" max="8454" width="11.25" style="3" customWidth="1"/>
    <col min="8455" max="8455" width="2.75" style="3" bestFit="1" customWidth="1"/>
    <col min="8456" max="8458" width="11.25" style="3" customWidth="1"/>
    <col min="8459" max="8704" width="8.08203125" style="3"/>
    <col min="8705" max="8705" width="11.25" style="3" customWidth="1"/>
    <col min="8706" max="8706" width="2.75" style="3" customWidth="1"/>
    <col min="8707" max="8708" width="11.25" style="3" customWidth="1"/>
    <col min="8709" max="8709" width="2.75" style="3" bestFit="1" customWidth="1"/>
    <col min="8710" max="8710" width="11.25" style="3" customWidth="1"/>
    <col min="8711" max="8711" width="2.75" style="3" bestFit="1" customWidth="1"/>
    <col min="8712" max="8714" width="11.25" style="3" customWidth="1"/>
    <col min="8715" max="8960" width="8.08203125" style="3"/>
    <col min="8961" max="8961" width="11.25" style="3" customWidth="1"/>
    <col min="8962" max="8962" width="2.75" style="3" customWidth="1"/>
    <col min="8963" max="8964" width="11.25" style="3" customWidth="1"/>
    <col min="8965" max="8965" width="2.75" style="3" bestFit="1" customWidth="1"/>
    <col min="8966" max="8966" width="11.25" style="3" customWidth="1"/>
    <col min="8967" max="8967" width="2.75" style="3" bestFit="1" customWidth="1"/>
    <col min="8968" max="8970" width="11.25" style="3" customWidth="1"/>
    <col min="8971" max="9216" width="8.08203125" style="3"/>
    <col min="9217" max="9217" width="11.25" style="3" customWidth="1"/>
    <col min="9218" max="9218" width="2.75" style="3" customWidth="1"/>
    <col min="9219" max="9220" width="11.25" style="3" customWidth="1"/>
    <col min="9221" max="9221" width="2.75" style="3" bestFit="1" customWidth="1"/>
    <col min="9222" max="9222" width="11.25" style="3" customWidth="1"/>
    <col min="9223" max="9223" width="2.75" style="3" bestFit="1" customWidth="1"/>
    <col min="9224" max="9226" width="11.25" style="3" customWidth="1"/>
    <col min="9227" max="9472" width="8.08203125" style="3"/>
    <col min="9473" max="9473" width="11.25" style="3" customWidth="1"/>
    <col min="9474" max="9474" width="2.75" style="3" customWidth="1"/>
    <col min="9475" max="9476" width="11.25" style="3" customWidth="1"/>
    <col min="9477" max="9477" width="2.75" style="3" bestFit="1" customWidth="1"/>
    <col min="9478" max="9478" width="11.25" style="3" customWidth="1"/>
    <col min="9479" max="9479" width="2.75" style="3" bestFit="1" customWidth="1"/>
    <col min="9480" max="9482" width="11.25" style="3" customWidth="1"/>
    <col min="9483" max="9728" width="8.08203125" style="3"/>
    <col min="9729" max="9729" width="11.25" style="3" customWidth="1"/>
    <col min="9730" max="9730" width="2.75" style="3" customWidth="1"/>
    <col min="9731" max="9732" width="11.25" style="3" customWidth="1"/>
    <col min="9733" max="9733" width="2.75" style="3" bestFit="1" customWidth="1"/>
    <col min="9734" max="9734" width="11.25" style="3" customWidth="1"/>
    <col min="9735" max="9735" width="2.75" style="3" bestFit="1" customWidth="1"/>
    <col min="9736" max="9738" width="11.25" style="3" customWidth="1"/>
    <col min="9739" max="9984" width="8.08203125" style="3"/>
    <col min="9985" max="9985" width="11.25" style="3" customWidth="1"/>
    <col min="9986" max="9986" width="2.75" style="3" customWidth="1"/>
    <col min="9987" max="9988" width="11.25" style="3" customWidth="1"/>
    <col min="9989" max="9989" width="2.75" style="3" bestFit="1" customWidth="1"/>
    <col min="9990" max="9990" width="11.25" style="3" customWidth="1"/>
    <col min="9991" max="9991" width="2.75" style="3" bestFit="1" customWidth="1"/>
    <col min="9992" max="9994" width="11.25" style="3" customWidth="1"/>
    <col min="9995" max="10240" width="8.08203125" style="3"/>
    <col min="10241" max="10241" width="11.25" style="3" customWidth="1"/>
    <col min="10242" max="10242" width="2.75" style="3" customWidth="1"/>
    <col min="10243" max="10244" width="11.25" style="3" customWidth="1"/>
    <col min="10245" max="10245" width="2.75" style="3" bestFit="1" customWidth="1"/>
    <col min="10246" max="10246" width="11.25" style="3" customWidth="1"/>
    <col min="10247" max="10247" width="2.75" style="3" bestFit="1" customWidth="1"/>
    <col min="10248" max="10250" width="11.25" style="3" customWidth="1"/>
    <col min="10251" max="10496" width="8.08203125" style="3"/>
    <col min="10497" max="10497" width="11.25" style="3" customWidth="1"/>
    <col min="10498" max="10498" width="2.75" style="3" customWidth="1"/>
    <col min="10499" max="10500" width="11.25" style="3" customWidth="1"/>
    <col min="10501" max="10501" width="2.75" style="3" bestFit="1" customWidth="1"/>
    <col min="10502" max="10502" width="11.25" style="3" customWidth="1"/>
    <col min="10503" max="10503" width="2.75" style="3" bestFit="1" customWidth="1"/>
    <col min="10504" max="10506" width="11.25" style="3" customWidth="1"/>
    <col min="10507" max="10752" width="8.08203125" style="3"/>
    <col min="10753" max="10753" width="11.25" style="3" customWidth="1"/>
    <col min="10754" max="10754" width="2.75" style="3" customWidth="1"/>
    <col min="10755" max="10756" width="11.25" style="3" customWidth="1"/>
    <col min="10757" max="10757" width="2.75" style="3" bestFit="1" customWidth="1"/>
    <col min="10758" max="10758" width="11.25" style="3" customWidth="1"/>
    <col min="10759" max="10759" width="2.75" style="3" bestFit="1" customWidth="1"/>
    <col min="10760" max="10762" width="11.25" style="3" customWidth="1"/>
    <col min="10763" max="11008" width="8.08203125" style="3"/>
    <col min="11009" max="11009" width="11.25" style="3" customWidth="1"/>
    <col min="11010" max="11010" width="2.75" style="3" customWidth="1"/>
    <col min="11011" max="11012" width="11.25" style="3" customWidth="1"/>
    <col min="11013" max="11013" width="2.75" style="3" bestFit="1" customWidth="1"/>
    <col min="11014" max="11014" width="11.25" style="3" customWidth="1"/>
    <col min="11015" max="11015" width="2.75" style="3" bestFit="1" customWidth="1"/>
    <col min="11016" max="11018" width="11.25" style="3" customWidth="1"/>
    <col min="11019" max="11264" width="8.08203125" style="3"/>
    <col min="11265" max="11265" width="11.25" style="3" customWidth="1"/>
    <col min="11266" max="11266" width="2.75" style="3" customWidth="1"/>
    <col min="11267" max="11268" width="11.25" style="3" customWidth="1"/>
    <col min="11269" max="11269" width="2.75" style="3" bestFit="1" customWidth="1"/>
    <col min="11270" max="11270" width="11.25" style="3" customWidth="1"/>
    <col min="11271" max="11271" width="2.75" style="3" bestFit="1" customWidth="1"/>
    <col min="11272" max="11274" width="11.25" style="3" customWidth="1"/>
    <col min="11275" max="11520" width="8.08203125" style="3"/>
    <col min="11521" max="11521" width="11.25" style="3" customWidth="1"/>
    <col min="11522" max="11522" width="2.75" style="3" customWidth="1"/>
    <col min="11523" max="11524" width="11.25" style="3" customWidth="1"/>
    <col min="11525" max="11525" width="2.75" style="3" bestFit="1" customWidth="1"/>
    <col min="11526" max="11526" width="11.25" style="3" customWidth="1"/>
    <col min="11527" max="11527" width="2.75" style="3" bestFit="1" customWidth="1"/>
    <col min="11528" max="11530" width="11.25" style="3" customWidth="1"/>
    <col min="11531" max="11776" width="8.08203125" style="3"/>
    <col min="11777" max="11777" width="11.25" style="3" customWidth="1"/>
    <col min="11778" max="11778" width="2.75" style="3" customWidth="1"/>
    <col min="11779" max="11780" width="11.25" style="3" customWidth="1"/>
    <col min="11781" max="11781" width="2.75" style="3" bestFit="1" customWidth="1"/>
    <col min="11782" max="11782" width="11.25" style="3" customWidth="1"/>
    <col min="11783" max="11783" width="2.75" style="3" bestFit="1" customWidth="1"/>
    <col min="11784" max="11786" width="11.25" style="3" customWidth="1"/>
    <col min="11787" max="12032" width="8.08203125" style="3"/>
    <col min="12033" max="12033" width="11.25" style="3" customWidth="1"/>
    <col min="12034" max="12034" width="2.75" style="3" customWidth="1"/>
    <col min="12035" max="12036" width="11.25" style="3" customWidth="1"/>
    <col min="12037" max="12037" width="2.75" style="3" bestFit="1" customWidth="1"/>
    <col min="12038" max="12038" width="11.25" style="3" customWidth="1"/>
    <col min="12039" max="12039" width="2.75" style="3" bestFit="1" customWidth="1"/>
    <col min="12040" max="12042" width="11.25" style="3" customWidth="1"/>
    <col min="12043" max="12288" width="8.08203125" style="3"/>
    <col min="12289" max="12289" width="11.25" style="3" customWidth="1"/>
    <col min="12290" max="12290" width="2.75" style="3" customWidth="1"/>
    <col min="12291" max="12292" width="11.25" style="3" customWidth="1"/>
    <col min="12293" max="12293" width="2.75" style="3" bestFit="1" customWidth="1"/>
    <col min="12294" max="12294" width="11.25" style="3" customWidth="1"/>
    <col min="12295" max="12295" width="2.75" style="3" bestFit="1" customWidth="1"/>
    <col min="12296" max="12298" width="11.25" style="3" customWidth="1"/>
    <col min="12299" max="12544" width="8.08203125" style="3"/>
    <col min="12545" max="12545" width="11.25" style="3" customWidth="1"/>
    <col min="12546" max="12546" width="2.75" style="3" customWidth="1"/>
    <col min="12547" max="12548" width="11.25" style="3" customWidth="1"/>
    <col min="12549" max="12549" width="2.75" style="3" bestFit="1" customWidth="1"/>
    <col min="12550" max="12550" width="11.25" style="3" customWidth="1"/>
    <col min="12551" max="12551" width="2.75" style="3" bestFit="1" customWidth="1"/>
    <col min="12552" max="12554" width="11.25" style="3" customWidth="1"/>
    <col min="12555" max="12800" width="8.08203125" style="3"/>
    <col min="12801" max="12801" width="11.25" style="3" customWidth="1"/>
    <col min="12802" max="12802" width="2.75" style="3" customWidth="1"/>
    <col min="12803" max="12804" width="11.25" style="3" customWidth="1"/>
    <col min="12805" max="12805" width="2.75" style="3" bestFit="1" customWidth="1"/>
    <col min="12806" max="12806" width="11.25" style="3" customWidth="1"/>
    <col min="12807" max="12807" width="2.75" style="3" bestFit="1" customWidth="1"/>
    <col min="12808" max="12810" width="11.25" style="3" customWidth="1"/>
    <col min="12811" max="13056" width="8.08203125" style="3"/>
    <col min="13057" max="13057" width="11.25" style="3" customWidth="1"/>
    <col min="13058" max="13058" width="2.75" style="3" customWidth="1"/>
    <col min="13059" max="13060" width="11.25" style="3" customWidth="1"/>
    <col min="13061" max="13061" width="2.75" style="3" bestFit="1" customWidth="1"/>
    <col min="13062" max="13062" width="11.25" style="3" customWidth="1"/>
    <col min="13063" max="13063" width="2.75" style="3" bestFit="1" customWidth="1"/>
    <col min="13064" max="13066" width="11.25" style="3" customWidth="1"/>
    <col min="13067" max="13312" width="8.08203125" style="3"/>
    <col min="13313" max="13313" width="11.25" style="3" customWidth="1"/>
    <col min="13314" max="13314" width="2.75" style="3" customWidth="1"/>
    <col min="13315" max="13316" width="11.25" style="3" customWidth="1"/>
    <col min="13317" max="13317" width="2.75" style="3" bestFit="1" customWidth="1"/>
    <col min="13318" max="13318" width="11.25" style="3" customWidth="1"/>
    <col min="13319" max="13319" width="2.75" style="3" bestFit="1" customWidth="1"/>
    <col min="13320" max="13322" width="11.25" style="3" customWidth="1"/>
    <col min="13323" max="13568" width="8.08203125" style="3"/>
    <col min="13569" max="13569" width="11.25" style="3" customWidth="1"/>
    <col min="13570" max="13570" width="2.75" style="3" customWidth="1"/>
    <col min="13571" max="13572" width="11.25" style="3" customWidth="1"/>
    <col min="13573" max="13573" width="2.75" style="3" bestFit="1" customWidth="1"/>
    <col min="13574" max="13574" width="11.25" style="3" customWidth="1"/>
    <col min="13575" max="13575" width="2.75" style="3" bestFit="1" customWidth="1"/>
    <col min="13576" max="13578" width="11.25" style="3" customWidth="1"/>
    <col min="13579" max="13824" width="8.08203125" style="3"/>
    <col min="13825" max="13825" width="11.25" style="3" customWidth="1"/>
    <col min="13826" max="13826" width="2.75" style="3" customWidth="1"/>
    <col min="13827" max="13828" width="11.25" style="3" customWidth="1"/>
    <col min="13829" max="13829" width="2.75" style="3" bestFit="1" customWidth="1"/>
    <col min="13830" max="13830" width="11.25" style="3" customWidth="1"/>
    <col min="13831" max="13831" width="2.75" style="3" bestFit="1" customWidth="1"/>
    <col min="13832" max="13834" width="11.25" style="3" customWidth="1"/>
    <col min="13835" max="14080" width="8.08203125" style="3"/>
    <col min="14081" max="14081" width="11.25" style="3" customWidth="1"/>
    <col min="14082" max="14082" width="2.75" style="3" customWidth="1"/>
    <col min="14083" max="14084" width="11.25" style="3" customWidth="1"/>
    <col min="14085" max="14085" width="2.75" style="3" bestFit="1" customWidth="1"/>
    <col min="14086" max="14086" width="11.25" style="3" customWidth="1"/>
    <col min="14087" max="14087" width="2.75" style="3" bestFit="1" customWidth="1"/>
    <col min="14088" max="14090" width="11.25" style="3" customWidth="1"/>
    <col min="14091" max="14336" width="8.08203125" style="3"/>
    <col min="14337" max="14337" width="11.25" style="3" customWidth="1"/>
    <col min="14338" max="14338" width="2.75" style="3" customWidth="1"/>
    <col min="14339" max="14340" width="11.25" style="3" customWidth="1"/>
    <col min="14341" max="14341" width="2.75" style="3" bestFit="1" customWidth="1"/>
    <col min="14342" max="14342" width="11.25" style="3" customWidth="1"/>
    <col min="14343" max="14343" width="2.75" style="3" bestFit="1" customWidth="1"/>
    <col min="14344" max="14346" width="11.25" style="3" customWidth="1"/>
    <col min="14347" max="14592" width="8.08203125" style="3"/>
    <col min="14593" max="14593" width="11.25" style="3" customWidth="1"/>
    <col min="14594" max="14594" width="2.75" style="3" customWidth="1"/>
    <col min="14595" max="14596" width="11.25" style="3" customWidth="1"/>
    <col min="14597" max="14597" width="2.75" style="3" bestFit="1" customWidth="1"/>
    <col min="14598" max="14598" width="11.25" style="3" customWidth="1"/>
    <col min="14599" max="14599" width="2.75" style="3" bestFit="1" customWidth="1"/>
    <col min="14600" max="14602" width="11.25" style="3" customWidth="1"/>
    <col min="14603" max="14848" width="8.08203125" style="3"/>
    <col min="14849" max="14849" width="11.25" style="3" customWidth="1"/>
    <col min="14850" max="14850" width="2.75" style="3" customWidth="1"/>
    <col min="14851" max="14852" width="11.25" style="3" customWidth="1"/>
    <col min="14853" max="14853" width="2.75" style="3" bestFit="1" customWidth="1"/>
    <col min="14854" max="14854" width="11.25" style="3" customWidth="1"/>
    <col min="14855" max="14855" width="2.75" style="3" bestFit="1" customWidth="1"/>
    <col min="14856" max="14858" width="11.25" style="3" customWidth="1"/>
    <col min="14859" max="15104" width="8.08203125" style="3"/>
    <col min="15105" max="15105" width="11.25" style="3" customWidth="1"/>
    <col min="15106" max="15106" width="2.75" style="3" customWidth="1"/>
    <col min="15107" max="15108" width="11.25" style="3" customWidth="1"/>
    <col min="15109" max="15109" width="2.75" style="3" bestFit="1" customWidth="1"/>
    <col min="15110" max="15110" width="11.25" style="3" customWidth="1"/>
    <col min="15111" max="15111" width="2.75" style="3" bestFit="1" customWidth="1"/>
    <col min="15112" max="15114" width="11.25" style="3" customWidth="1"/>
    <col min="15115" max="15360" width="8.08203125" style="3"/>
    <col min="15361" max="15361" width="11.25" style="3" customWidth="1"/>
    <col min="15362" max="15362" width="2.75" style="3" customWidth="1"/>
    <col min="15363" max="15364" width="11.25" style="3" customWidth="1"/>
    <col min="15365" max="15365" width="2.75" style="3" bestFit="1" customWidth="1"/>
    <col min="15366" max="15366" width="11.25" style="3" customWidth="1"/>
    <col min="15367" max="15367" width="2.75" style="3" bestFit="1" customWidth="1"/>
    <col min="15368" max="15370" width="11.25" style="3" customWidth="1"/>
    <col min="15371" max="15616" width="8.08203125" style="3"/>
    <col min="15617" max="15617" width="11.25" style="3" customWidth="1"/>
    <col min="15618" max="15618" width="2.75" style="3" customWidth="1"/>
    <col min="15619" max="15620" width="11.25" style="3" customWidth="1"/>
    <col min="15621" max="15621" width="2.75" style="3" bestFit="1" customWidth="1"/>
    <col min="15622" max="15622" width="11.25" style="3" customWidth="1"/>
    <col min="15623" max="15623" width="2.75" style="3" bestFit="1" customWidth="1"/>
    <col min="15624" max="15626" width="11.25" style="3" customWidth="1"/>
    <col min="15627" max="15872" width="8.08203125" style="3"/>
    <col min="15873" max="15873" width="11.25" style="3" customWidth="1"/>
    <col min="15874" max="15874" width="2.75" style="3" customWidth="1"/>
    <col min="15875" max="15876" width="11.25" style="3" customWidth="1"/>
    <col min="15877" max="15877" width="2.75" style="3" bestFit="1" customWidth="1"/>
    <col min="15878" max="15878" width="11.25" style="3" customWidth="1"/>
    <col min="15879" max="15879" width="2.75" style="3" bestFit="1" customWidth="1"/>
    <col min="15880" max="15882" width="11.25" style="3" customWidth="1"/>
    <col min="15883" max="16128" width="8.08203125" style="3"/>
    <col min="16129" max="16129" width="11.25" style="3" customWidth="1"/>
    <col min="16130" max="16130" width="2.75" style="3" customWidth="1"/>
    <col min="16131" max="16132" width="11.25" style="3" customWidth="1"/>
    <col min="16133" max="16133" width="2.75" style="3" bestFit="1" customWidth="1"/>
    <col min="16134" max="16134" width="11.25" style="3" customWidth="1"/>
    <col min="16135" max="16135" width="2.75" style="3" bestFit="1" customWidth="1"/>
    <col min="16136" max="16138" width="11.25" style="3" customWidth="1"/>
    <col min="16139" max="16384" width="8.08203125" style="3"/>
  </cols>
  <sheetData>
    <row r="1" spans="1:10" ht="24" customHeight="1">
      <c r="A1" s="1163" t="s">
        <v>434</v>
      </c>
      <c r="B1" s="1163"/>
      <c r="C1" s="1163"/>
      <c r="D1" s="1163"/>
      <c r="E1" s="1163"/>
      <c r="F1" s="1163"/>
      <c r="G1" s="1163"/>
      <c r="H1" s="1163"/>
      <c r="I1" s="1163"/>
      <c r="J1" s="1163"/>
    </row>
    <row r="2" spans="1:10" ht="12" customHeight="1">
      <c r="A2" s="406"/>
      <c r="B2" s="406"/>
      <c r="C2" s="406"/>
      <c r="D2" s="406"/>
      <c r="E2" s="406"/>
      <c r="F2" s="406"/>
      <c r="G2" s="406"/>
      <c r="H2" s="406"/>
      <c r="I2" s="406"/>
      <c r="J2" s="406"/>
    </row>
    <row r="3" spans="1:10" s="407" customFormat="1" ht="24" customHeight="1">
      <c r="A3" s="1164" t="s">
        <v>435</v>
      </c>
      <c r="B3" s="1164"/>
      <c r="C3" s="1164"/>
      <c r="D3" s="1165" t="str">
        <f>IF(総表!C19="","",総表!C19)</f>
        <v/>
      </c>
      <c r="E3" s="1165"/>
      <c r="F3" s="1165"/>
      <c r="G3" s="1165"/>
      <c r="H3" s="1165"/>
      <c r="I3" s="1165"/>
      <c r="J3" s="1165"/>
    </row>
    <row r="4" spans="1:10" s="407" customFormat="1" ht="24" customHeight="1">
      <c r="A4" s="1164" t="s">
        <v>436</v>
      </c>
      <c r="B4" s="1164"/>
      <c r="C4" s="1164"/>
      <c r="D4" s="1166" t="str">
        <f>IF(総表!C27="","",総表!C27)</f>
        <v/>
      </c>
      <c r="E4" s="1166"/>
      <c r="F4" s="1166"/>
      <c r="G4" s="1166"/>
      <c r="H4" s="1166"/>
      <c r="I4" s="1166"/>
      <c r="J4" s="1166"/>
    </row>
    <row r="5" spans="1:10" s="407" customFormat="1" ht="12" customHeight="1">
      <c r="A5" s="408"/>
      <c r="B5" s="408"/>
      <c r="C5" s="408"/>
    </row>
    <row r="6" spans="1:10" s="407" customFormat="1" ht="18" customHeight="1">
      <c r="C6" s="409"/>
      <c r="D6" s="410" t="s">
        <v>437</v>
      </c>
      <c r="E6" s="1161" t="s">
        <v>438</v>
      </c>
      <c r="F6" s="1162"/>
      <c r="G6" s="1161" t="s">
        <v>439</v>
      </c>
      <c r="H6" s="1162"/>
      <c r="I6" s="410" t="s">
        <v>440</v>
      </c>
      <c r="J6" s="410" t="s">
        <v>441</v>
      </c>
    </row>
    <row r="7" spans="1:10" s="407" customFormat="1" ht="24" customHeight="1">
      <c r="D7" s="411">
        <f ca="1">SUMIF($A$9:$J$987,"総使用席数",OFFSET($A$9:$J$987,1,0))</f>
        <v>0</v>
      </c>
      <c r="E7" s="1158">
        <f ca="1">SUMIF($A$9:$J$987,"合計",OFFSET($A$9:$J$987,0,3))</f>
        <v>0</v>
      </c>
      <c r="F7" s="1159"/>
      <c r="G7" s="1158">
        <f ca="1">SUMIF($A$9:$J$987,"合計",OFFSET($A$9:$J$987,0,7))</f>
        <v>0</v>
      </c>
      <c r="H7" s="1159"/>
      <c r="I7" s="412" t="str">
        <f ca="1">IFERROR(ROUND(E7/D7,3),"0%")</f>
        <v>0%</v>
      </c>
      <c r="J7" s="412" t="str">
        <f ca="1">IFERROR(ROUND(G7/D7,3),"0%")</f>
        <v>0%</v>
      </c>
    </row>
    <row r="8" spans="1:10" s="415" customFormat="1" ht="12" customHeight="1">
      <c r="A8" s="413"/>
      <c r="B8" s="413"/>
      <c r="C8" s="414"/>
      <c r="E8" s="416"/>
      <c r="G8" s="416"/>
    </row>
    <row r="9" spans="1:10" s="415" customFormat="1" ht="18" customHeight="1">
      <c r="A9" s="1157" t="s">
        <v>442</v>
      </c>
      <c r="B9" s="1157"/>
      <c r="C9" s="1157"/>
      <c r="D9" s="417" t="s">
        <v>443</v>
      </c>
      <c r="E9" s="418"/>
      <c r="F9" s="419" t="s">
        <v>444</v>
      </c>
      <c r="G9" s="418"/>
      <c r="H9" s="420" t="s">
        <v>445</v>
      </c>
    </row>
    <row r="10" spans="1:10" s="407" customFormat="1" ht="24" customHeight="1">
      <c r="A10" s="1160"/>
      <c r="B10" s="1160"/>
      <c r="C10" s="1160"/>
      <c r="D10" s="421"/>
      <c r="E10" s="422" t="s">
        <v>446</v>
      </c>
      <c r="F10" s="423"/>
      <c r="G10" s="422" t="s">
        <v>447</v>
      </c>
      <c r="H10" s="424">
        <f>D10*F10</f>
        <v>0</v>
      </c>
    </row>
    <row r="11" spans="1:10" s="415" customFormat="1" ht="18" customHeight="1">
      <c r="A11" s="425" t="s">
        <v>448</v>
      </c>
      <c r="B11" s="426" t="s">
        <v>449</v>
      </c>
      <c r="C11" s="427" t="s">
        <v>450</v>
      </c>
      <c r="D11" s="428" t="s">
        <v>451</v>
      </c>
      <c r="E11" s="429"/>
      <c r="F11" s="426" t="s">
        <v>452</v>
      </c>
      <c r="G11" s="429"/>
      <c r="H11" s="430" t="s">
        <v>453</v>
      </c>
      <c r="I11" s="425" t="s">
        <v>440</v>
      </c>
      <c r="J11" s="427" t="s">
        <v>441</v>
      </c>
    </row>
    <row r="12" spans="1:10" s="407" customFormat="1" ht="18" customHeight="1" thickBot="1">
      <c r="A12" s="431" t="s">
        <v>488</v>
      </c>
      <c r="B12" s="432" t="s">
        <v>461</v>
      </c>
      <c r="C12" s="433">
        <v>0.79166666666666663</v>
      </c>
      <c r="D12" s="434" t="s">
        <v>454</v>
      </c>
      <c r="E12" s="435" t="s">
        <v>455</v>
      </c>
      <c r="F12" s="436" t="s">
        <v>456</v>
      </c>
      <c r="G12" s="435" t="s">
        <v>457</v>
      </c>
      <c r="H12" s="437">
        <f>D12+F12</f>
        <v>292</v>
      </c>
      <c r="I12" s="438">
        <v>0.64200000000000002</v>
      </c>
      <c r="J12" s="439">
        <v>0.75600000000000001</v>
      </c>
    </row>
    <row r="13" spans="1:10" s="407" customFormat="1" ht="24" customHeight="1" thickTop="1">
      <c r="A13" s="477"/>
      <c r="B13" s="473" t="str">
        <f>IF(A13="","",TEXT(A13,"aaa"))</f>
        <v/>
      </c>
      <c r="C13" s="440"/>
      <c r="D13" s="441"/>
      <c r="E13" s="442" t="s">
        <v>455</v>
      </c>
      <c r="F13" s="443"/>
      <c r="G13" s="442" t="s">
        <v>457</v>
      </c>
      <c r="H13" s="444">
        <f t="shared" ref="H13:H22" si="0">D13+F13</f>
        <v>0</v>
      </c>
      <c r="I13" s="445">
        <f t="shared" ref="I13:I22" si="1">IF(ISERROR(D13/$D$10),0,D13/$D$10)</f>
        <v>0</v>
      </c>
      <c r="J13" s="446">
        <f>IF(ISERROR(H13/$D$10),0,H13/$D$10)</f>
        <v>0</v>
      </c>
    </row>
    <row r="14" spans="1:10" s="407" customFormat="1" ht="24" customHeight="1">
      <c r="A14" s="478"/>
      <c r="B14" s="474" t="str">
        <f t="shared" ref="B14:B22" si="2">IF(A14="","",TEXT(A14,"aaa"))</f>
        <v/>
      </c>
      <c r="C14" s="447"/>
      <c r="D14" s="448"/>
      <c r="E14" s="449" t="s">
        <v>455</v>
      </c>
      <c r="F14" s="450"/>
      <c r="G14" s="449" t="s">
        <v>457</v>
      </c>
      <c r="H14" s="451">
        <f>D14+F14</f>
        <v>0</v>
      </c>
      <c r="I14" s="452">
        <f t="shared" si="1"/>
        <v>0</v>
      </c>
      <c r="J14" s="453">
        <f t="shared" ref="J14:J22" si="3">IF(ISERROR(H14/$D$10),0,H14/$D$10)</f>
        <v>0</v>
      </c>
    </row>
    <row r="15" spans="1:10" s="407" customFormat="1" ht="24" customHeight="1">
      <c r="A15" s="478"/>
      <c r="B15" s="474" t="str">
        <f t="shared" si="2"/>
        <v/>
      </c>
      <c r="C15" s="447"/>
      <c r="D15" s="448"/>
      <c r="E15" s="449" t="s">
        <v>455</v>
      </c>
      <c r="F15" s="450"/>
      <c r="G15" s="449" t="s">
        <v>457</v>
      </c>
      <c r="H15" s="451">
        <f>D15+F15</f>
        <v>0</v>
      </c>
      <c r="I15" s="452">
        <f>IF(ISERROR(D15/$D$10),0,D15/$D$10)</f>
        <v>0</v>
      </c>
      <c r="J15" s="453">
        <f>IF(ISERROR(H15/$D$10),0,H15/$D$10)</f>
        <v>0</v>
      </c>
    </row>
    <row r="16" spans="1:10" s="407" customFormat="1" ht="24" customHeight="1">
      <c r="A16" s="478"/>
      <c r="B16" s="474" t="str">
        <f t="shared" si="2"/>
        <v/>
      </c>
      <c r="C16" s="447"/>
      <c r="D16" s="448"/>
      <c r="E16" s="449" t="s">
        <v>455</v>
      </c>
      <c r="F16" s="450"/>
      <c r="G16" s="449" t="s">
        <v>457</v>
      </c>
      <c r="H16" s="451">
        <f>D16+F16</f>
        <v>0</v>
      </c>
      <c r="I16" s="452">
        <f>IF(ISERROR(D16/$D$10),0,D16/$D$10)</f>
        <v>0</v>
      </c>
      <c r="J16" s="453">
        <f>IF(ISERROR(H16/$D$10),0,H16/$D$10)</f>
        <v>0</v>
      </c>
    </row>
    <row r="17" spans="1:10" ht="24" customHeight="1">
      <c r="A17" s="478"/>
      <c r="B17" s="475" t="str">
        <f t="shared" si="2"/>
        <v/>
      </c>
      <c r="C17" s="447"/>
      <c r="D17" s="448"/>
      <c r="E17" s="449" t="s">
        <v>455</v>
      </c>
      <c r="F17" s="450"/>
      <c r="G17" s="449" t="s">
        <v>457</v>
      </c>
      <c r="H17" s="451">
        <f>D17+F17</f>
        <v>0</v>
      </c>
      <c r="I17" s="452">
        <f>IF(ISERROR(D17/$D$10),0,D17/$D$10)</f>
        <v>0</v>
      </c>
      <c r="J17" s="453">
        <f>IF(ISERROR(H17/$D$10),0,H17/$D$10)</f>
        <v>0</v>
      </c>
    </row>
    <row r="18" spans="1:10" s="407" customFormat="1" ht="24" customHeight="1">
      <c r="A18" s="478"/>
      <c r="B18" s="474" t="str">
        <f t="shared" si="2"/>
        <v/>
      </c>
      <c r="C18" s="447"/>
      <c r="D18" s="448"/>
      <c r="E18" s="449" t="s">
        <v>455</v>
      </c>
      <c r="F18" s="450"/>
      <c r="G18" s="449" t="s">
        <v>457</v>
      </c>
      <c r="H18" s="451">
        <f>D18+F18</f>
        <v>0</v>
      </c>
      <c r="I18" s="452">
        <f t="shared" si="1"/>
        <v>0</v>
      </c>
      <c r="J18" s="453">
        <f t="shared" si="3"/>
        <v>0</v>
      </c>
    </row>
    <row r="19" spans="1:10" s="407" customFormat="1" ht="24" customHeight="1">
      <c r="A19" s="478"/>
      <c r="B19" s="474" t="str">
        <f t="shared" si="2"/>
        <v/>
      </c>
      <c r="C19" s="447"/>
      <c r="D19" s="448"/>
      <c r="E19" s="449" t="s">
        <v>455</v>
      </c>
      <c r="F19" s="450"/>
      <c r="G19" s="449" t="s">
        <v>457</v>
      </c>
      <c r="H19" s="451">
        <f t="shared" si="0"/>
        <v>0</v>
      </c>
      <c r="I19" s="452">
        <f t="shared" si="1"/>
        <v>0</v>
      </c>
      <c r="J19" s="453">
        <f t="shared" si="3"/>
        <v>0</v>
      </c>
    </row>
    <row r="20" spans="1:10" ht="24" customHeight="1">
      <c r="A20" s="478"/>
      <c r="B20" s="475" t="str">
        <f t="shared" si="2"/>
        <v/>
      </c>
      <c r="C20" s="447"/>
      <c r="D20" s="448"/>
      <c r="E20" s="449" t="s">
        <v>455</v>
      </c>
      <c r="F20" s="450"/>
      <c r="G20" s="449" t="s">
        <v>457</v>
      </c>
      <c r="H20" s="451">
        <f t="shared" si="0"/>
        <v>0</v>
      </c>
      <c r="I20" s="452">
        <f t="shared" si="1"/>
        <v>0</v>
      </c>
      <c r="J20" s="453">
        <f t="shared" si="3"/>
        <v>0</v>
      </c>
    </row>
    <row r="21" spans="1:10" ht="24" customHeight="1">
      <c r="A21" s="478"/>
      <c r="B21" s="475" t="str">
        <f t="shared" si="2"/>
        <v/>
      </c>
      <c r="C21" s="447"/>
      <c r="D21" s="448"/>
      <c r="E21" s="449" t="s">
        <v>455</v>
      </c>
      <c r="F21" s="450"/>
      <c r="G21" s="449" t="s">
        <v>457</v>
      </c>
      <c r="H21" s="451">
        <f t="shared" si="0"/>
        <v>0</v>
      </c>
      <c r="I21" s="452">
        <f t="shared" si="1"/>
        <v>0</v>
      </c>
      <c r="J21" s="453">
        <f t="shared" si="3"/>
        <v>0</v>
      </c>
    </row>
    <row r="22" spans="1:10" ht="24" customHeight="1">
      <c r="A22" s="479"/>
      <c r="B22" s="476" t="str">
        <f t="shared" si="2"/>
        <v/>
      </c>
      <c r="C22" s="454"/>
      <c r="D22" s="455"/>
      <c r="E22" s="456" t="s">
        <v>455</v>
      </c>
      <c r="F22" s="457"/>
      <c r="G22" s="456" t="s">
        <v>457</v>
      </c>
      <c r="H22" s="458">
        <f t="shared" si="0"/>
        <v>0</v>
      </c>
      <c r="I22" s="459">
        <f t="shared" si="1"/>
        <v>0</v>
      </c>
      <c r="J22" s="460">
        <f t="shared" si="3"/>
        <v>0</v>
      </c>
    </row>
    <row r="23" spans="1:10" ht="24" customHeight="1">
      <c r="A23" s="1156" t="s">
        <v>458</v>
      </c>
      <c r="B23" s="1156"/>
      <c r="C23" s="1156"/>
      <c r="D23" s="461">
        <f>SUM(D13:D22)</f>
        <v>0</v>
      </c>
      <c r="E23" s="462" t="s">
        <v>455</v>
      </c>
      <c r="F23" s="463">
        <f>SUM(F13:F22)</f>
        <v>0</v>
      </c>
      <c r="G23" s="464" t="s">
        <v>457</v>
      </c>
      <c r="H23" s="424">
        <f>SUM(H13:H22)</f>
        <v>0</v>
      </c>
      <c r="I23" s="459">
        <f>IF(ISERROR(D23/$H$10),0,D23/$H$10)</f>
        <v>0</v>
      </c>
      <c r="J23" s="460">
        <f>IF(ISERROR(H23/$H$10),0,H23/$H$10)</f>
        <v>0</v>
      </c>
    </row>
    <row r="24" spans="1:10" ht="12" customHeight="1">
      <c r="A24" s="465"/>
      <c r="B24" s="465"/>
      <c r="C24" s="466"/>
      <c r="D24" s="466"/>
      <c r="E24" s="467"/>
      <c r="F24" s="466"/>
      <c r="G24" s="467"/>
      <c r="H24" s="466"/>
      <c r="I24" s="466"/>
      <c r="J24" s="466"/>
    </row>
    <row r="25" spans="1:10" s="415" customFormat="1" ht="18" customHeight="1">
      <c r="A25" s="1157" t="s">
        <v>442</v>
      </c>
      <c r="B25" s="1157"/>
      <c r="C25" s="1157"/>
      <c r="D25" s="417" t="s">
        <v>443</v>
      </c>
      <c r="E25" s="418"/>
      <c r="F25" s="419" t="s">
        <v>444</v>
      </c>
      <c r="G25" s="418"/>
      <c r="H25" s="420" t="s">
        <v>445</v>
      </c>
    </row>
    <row r="26" spans="1:10" s="407" customFormat="1" ht="24" customHeight="1">
      <c r="A26" s="1155"/>
      <c r="B26" s="1155"/>
      <c r="C26" s="1155"/>
      <c r="D26" s="421"/>
      <c r="E26" s="422" t="s">
        <v>446</v>
      </c>
      <c r="F26" s="423"/>
      <c r="G26" s="422" t="s">
        <v>447</v>
      </c>
      <c r="H26" s="424">
        <f>D26*F26</f>
        <v>0</v>
      </c>
    </row>
    <row r="27" spans="1:10" s="415" customFormat="1" ht="18" customHeight="1">
      <c r="A27" s="425" t="s">
        <v>448</v>
      </c>
      <c r="B27" s="426" t="s">
        <v>449</v>
      </c>
      <c r="C27" s="427" t="s">
        <v>450</v>
      </c>
      <c r="D27" s="428" t="s">
        <v>451</v>
      </c>
      <c r="E27" s="429"/>
      <c r="F27" s="426" t="s">
        <v>452</v>
      </c>
      <c r="G27" s="429"/>
      <c r="H27" s="430" t="s">
        <v>453</v>
      </c>
      <c r="I27" s="425" t="s">
        <v>440</v>
      </c>
      <c r="J27" s="427" t="s">
        <v>441</v>
      </c>
    </row>
    <row r="28" spans="1:10" s="407" customFormat="1" ht="24" customHeight="1">
      <c r="A28" s="477"/>
      <c r="B28" s="473" t="str">
        <f t="shared" ref="B28:B37" si="4">IF(A28="","",TEXT(A28,"aaa"))</f>
        <v/>
      </c>
      <c r="C28" s="440"/>
      <c r="D28" s="441"/>
      <c r="E28" s="442" t="s">
        <v>459</v>
      </c>
      <c r="F28" s="443"/>
      <c r="G28" s="442" t="s">
        <v>457</v>
      </c>
      <c r="H28" s="444">
        <f t="shared" ref="H28:H37" si="5">D28+F28</f>
        <v>0</v>
      </c>
      <c r="I28" s="445">
        <f t="shared" ref="I28:I37" si="6">IF(ISERROR(D28/$D$26),0,D28/$D$26)</f>
        <v>0</v>
      </c>
      <c r="J28" s="446">
        <f t="shared" ref="J28:J37" si="7">IF(ISERROR(H28/$D$26),0,H28/$D$26)</f>
        <v>0</v>
      </c>
    </row>
    <row r="29" spans="1:10" s="407" customFormat="1" ht="24" customHeight="1">
      <c r="A29" s="478"/>
      <c r="B29" s="474" t="str">
        <f t="shared" si="4"/>
        <v/>
      </c>
      <c r="C29" s="447"/>
      <c r="D29" s="448"/>
      <c r="E29" s="449" t="s">
        <v>459</v>
      </c>
      <c r="F29" s="450"/>
      <c r="G29" s="449" t="s">
        <v>457</v>
      </c>
      <c r="H29" s="451">
        <f t="shared" si="5"/>
        <v>0</v>
      </c>
      <c r="I29" s="452">
        <f t="shared" si="6"/>
        <v>0</v>
      </c>
      <c r="J29" s="453">
        <f t="shared" si="7"/>
        <v>0</v>
      </c>
    </row>
    <row r="30" spans="1:10" s="407" customFormat="1" ht="24" customHeight="1">
      <c r="A30" s="478"/>
      <c r="B30" s="474" t="str">
        <f t="shared" si="4"/>
        <v/>
      </c>
      <c r="C30" s="447"/>
      <c r="D30" s="448"/>
      <c r="E30" s="449" t="s">
        <v>459</v>
      </c>
      <c r="F30" s="450"/>
      <c r="G30" s="449" t="s">
        <v>457</v>
      </c>
      <c r="H30" s="451">
        <f>D30+F30</f>
        <v>0</v>
      </c>
      <c r="I30" s="452">
        <f>IF(ISERROR(D30/$D$26),0,D30/$D$26)</f>
        <v>0</v>
      </c>
      <c r="J30" s="453">
        <f>IF(ISERROR(H30/$D$26),0,H30/$D$26)</f>
        <v>0</v>
      </c>
    </row>
    <row r="31" spans="1:10" s="407" customFormat="1" ht="24" customHeight="1">
      <c r="A31" s="478"/>
      <c r="B31" s="474" t="str">
        <f t="shared" si="4"/>
        <v/>
      </c>
      <c r="C31" s="447"/>
      <c r="D31" s="448"/>
      <c r="E31" s="449" t="s">
        <v>459</v>
      </c>
      <c r="F31" s="450"/>
      <c r="G31" s="449" t="s">
        <v>457</v>
      </c>
      <c r="H31" s="451">
        <f>D31+F31</f>
        <v>0</v>
      </c>
      <c r="I31" s="452">
        <f>IF(ISERROR(D31/$D$26),0,D31/$D$26)</f>
        <v>0</v>
      </c>
      <c r="J31" s="453">
        <f>IF(ISERROR(H31/$D$26),0,H31/$D$26)</f>
        <v>0</v>
      </c>
    </row>
    <row r="32" spans="1:10" ht="24" customHeight="1">
      <c r="A32" s="478"/>
      <c r="B32" s="475" t="str">
        <f t="shared" si="4"/>
        <v/>
      </c>
      <c r="C32" s="447"/>
      <c r="D32" s="448"/>
      <c r="E32" s="449" t="s">
        <v>459</v>
      </c>
      <c r="F32" s="450"/>
      <c r="G32" s="449" t="s">
        <v>457</v>
      </c>
      <c r="H32" s="451">
        <f>D32+F32</f>
        <v>0</v>
      </c>
      <c r="I32" s="452">
        <f>IF(ISERROR(D32/$D$26),0,D32/$D$26)</f>
        <v>0</v>
      </c>
      <c r="J32" s="453">
        <f>IF(ISERROR(H32/$D$26),0,H32/$D$26)</f>
        <v>0</v>
      </c>
    </row>
    <row r="33" spans="1:10" s="407" customFormat="1" ht="24" customHeight="1">
      <c r="A33" s="478"/>
      <c r="B33" s="474" t="str">
        <f t="shared" si="4"/>
        <v/>
      </c>
      <c r="C33" s="447"/>
      <c r="D33" s="448"/>
      <c r="E33" s="449" t="s">
        <v>459</v>
      </c>
      <c r="F33" s="450"/>
      <c r="G33" s="449" t="s">
        <v>457</v>
      </c>
      <c r="H33" s="451">
        <f t="shared" si="5"/>
        <v>0</v>
      </c>
      <c r="I33" s="452">
        <f t="shared" si="6"/>
        <v>0</v>
      </c>
      <c r="J33" s="453">
        <f t="shared" si="7"/>
        <v>0</v>
      </c>
    </row>
    <row r="34" spans="1:10" s="407" customFormat="1" ht="24" customHeight="1">
      <c r="A34" s="478"/>
      <c r="B34" s="474" t="str">
        <f t="shared" si="4"/>
        <v/>
      </c>
      <c r="C34" s="447"/>
      <c r="D34" s="448"/>
      <c r="E34" s="449" t="s">
        <v>459</v>
      </c>
      <c r="F34" s="450"/>
      <c r="G34" s="449" t="s">
        <v>457</v>
      </c>
      <c r="H34" s="451">
        <f t="shared" si="5"/>
        <v>0</v>
      </c>
      <c r="I34" s="452">
        <f t="shared" si="6"/>
        <v>0</v>
      </c>
      <c r="J34" s="453">
        <f t="shared" si="7"/>
        <v>0</v>
      </c>
    </row>
    <row r="35" spans="1:10" ht="24" customHeight="1">
      <c r="A35" s="478"/>
      <c r="B35" s="475" t="str">
        <f t="shared" si="4"/>
        <v/>
      </c>
      <c r="C35" s="447"/>
      <c r="D35" s="448"/>
      <c r="E35" s="449" t="s">
        <v>459</v>
      </c>
      <c r="F35" s="450"/>
      <c r="G35" s="449" t="s">
        <v>457</v>
      </c>
      <c r="H35" s="451">
        <f t="shared" si="5"/>
        <v>0</v>
      </c>
      <c r="I35" s="452">
        <f t="shared" si="6"/>
        <v>0</v>
      </c>
      <c r="J35" s="453">
        <f t="shared" si="7"/>
        <v>0</v>
      </c>
    </row>
    <row r="36" spans="1:10" ht="24" customHeight="1">
      <c r="A36" s="478"/>
      <c r="B36" s="475" t="str">
        <f t="shared" si="4"/>
        <v/>
      </c>
      <c r="C36" s="447"/>
      <c r="D36" s="448"/>
      <c r="E36" s="449" t="s">
        <v>455</v>
      </c>
      <c r="F36" s="450"/>
      <c r="G36" s="449" t="s">
        <v>457</v>
      </c>
      <c r="H36" s="451">
        <f t="shared" si="5"/>
        <v>0</v>
      </c>
      <c r="I36" s="452">
        <f t="shared" si="6"/>
        <v>0</v>
      </c>
      <c r="J36" s="453">
        <f t="shared" si="7"/>
        <v>0</v>
      </c>
    </row>
    <row r="37" spans="1:10" ht="24" customHeight="1">
      <c r="A37" s="479"/>
      <c r="B37" s="476" t="str">
        <f t="shared" si="4"/>
        <v/>
      </c>
      <c r="C37" s="454"/>
      <c r="D37" s="455"/>
      <c r="E37" s="456" t="s">
        <v>455</v>
      </c>
      <c r="F37" s="457"/>
      <c r="G37" s="456" t="s">
        <v>457</v>
      </c>
      <c r="H37" s="458">
        <f t="shared" si="5"/>
        <v>0</v>
      </c>
      <c r="I37" s="459">
        <f t="shared" si="6"/>
        <v>0</v>
      </c>
      <c r="J37" s="460">
        <f t="shared" si="7"/>
        <v>0</v>
      </c>
    </row>
    <row r="38" spans="1:10" ht="24" customHeight="1">
      <c r="A38" s="1156" t="s">
        <v>458</v>
      </c>
      <c r="B38" s="1156"/>
      <c r="C38" s="1156"/>
      <c r="D38" s="461">
        <f>SUM(D28:D37)</f>
        <v>0</v>
      </c>
      <c r="E38" s="462" t="s">
        <v>455</v>
      </c>
      <c r="F38" s="463">
        <f>SUM(F28:F37)</f>
        <v>0</v>
      </c>
      <c r="G38" s="464" t="s">
        <v>457</v>
      </c>
      <c r="H38" s="424">
        <f>SUM(H28:H37)</f>
        <v>0</v>
      </c>
      <c r="I38" s="468">
        <f>IF(ISERROR(D38/$H$26),0,D38/$H$26)</f>
        <v>0</v>
      </c>
      <c r="J38" s="469">
        <f>IF(ISERROR(H38/$H$26),0,H38/$H$26)</f>
        <v>0</v>
      </c>
    </row>
    <row r="39" spans="1:10" ht="12" customHeight="1">
      <c r="A39" s="470"/>
      <c r="B39" s="470"/>
      <c r="C39" s="470"/>
      <c r="D39" s="471"/>
      <c r="E39" s="467"/>
      <c r="F39" s="471"/>
      <c r="G39" s="467"/>
      <c r="H39" s="471"/>
      <c r="I39" s="472"/>
      <c r="J39" s="472"/>
    </row>
    <row r="40" spans="1:10" ht="18" customHeight="1">
      <c r="A40" s="1157" t="s">
        <v>442</v>
      </c>
      <c r="B40" s="1157"/>
      <c r="C40" s="1157"/>
      <c r="D40" s="417" t="s">
        <v>443</v>
      </c>
      <c r="E40" s="418"/>
      <c r="F40" s="419" t="s">
        <v>444</v>
      </c>
      <c r="G40" s="418"/>
      <c r="H40" s="420" t="s">
        <v>445</v>
      </c>
      <c r="I40" s="415"/>
      <c r="J40" s="415"/>
    </row>
    <row r="41" spans="1:10" ht="24" customHeight="1">
      <c r="A41" s="1155"/>
      <c r="B41" s="1155"/>
      <c r="C41" s="1155"/>
      <c r="D41" s="421"/>
      <c r="E41" s="422" t="s">
        <v>446</v>
      </c>
      <c r="F41" s="423"/>
      <c r="G41" s="422" t="s">
        <v>447</v>
      </c>
      <c r="H41" s="424">
        <f>D41*F41</f>
        <v>0</v>
      </c>
      <c r="I41" s="407"/>
      <c r="J41" s="407"/>
    </row>
    <row r="42" spans="1:10" ht="18" customHeight="1">
      <c r="A42" s="425" t="s">
        <v>448</v>
      </c>
      <c r="B42" s="426" t="s">
        <v>449</v>
      </c>
      <c r="C42" s="427" t="s">
        <v>450</v>
      </c>
      <c r="D42" s="428" t="s">
        <v>451</v>
      </c>
      <c r="E42" s="429"/>
      <c r="F42" s="426" t="s">
        <v>452</v>
      </c>
      <c r="G42" s="429"/>
      <c r="H42" s="430" t="s">
        <v>453</v>
      </c>
      <c r="I42" s="425" t="s">
        <v>440</v>
      </c>
      <c r="J42" s="427" t="s">
        <v>441</v>
      </c>
    </row>
    <row r="43" spans="1:10" ht="24" customHeight="1">
      <c r="A43" s="477"/>
      <c r="B43" s="473" t="str">
        <f t="shared" ref="B43:B49" si="8">IF(A43="","",TEXT(A43,"aaa"))</f>
        <v/>
      </c>
      <c r="C43" s="440"/>
      <c r="D43" s="441"/>
      <c r="E43" s="442" t="s">
        <v>459</v>
      </c>
      <c r="F43" s="443"/>
      <c r="G43" s="442" t="s">
        <v>457</v>
      </c>
      <c r="H43" s="444">
        <f t="shared" ref="H43:H49" si="9">D43+F43</f>
        <v>0</v>
      </c>
      <c r="I43" s="445">
        <f>IF(ISERROR(D43/$D$41),0,D43/$D$41)</f>
        <v>0</v>
      </c>
      <c r="J43" s="446">
        <f>IF(ISERROR(H43/$D$41),0,H43/$D$41)</f>
        <v>0</v>
      </c>
    </row>
    <row r="44" spans="1:10" ht="24" customHeight="1">
      <c r="A44" s="478"/>
      <c r="B44" s="474" t="str">
        <f t="shared" si="8"/>
        <v/>
      </c>
      <c r="C44" s="447"/>
      <c r="D44" s="448"/>
      <c r="E44" s="449" t="s">
        <v>459</v>
      </c>
      <c r="F44" s="450"/>
      <c r="G44" s="449" t="s">
        <v>457</v>
      </c>
      <c r="H44" s="451">
        <f t="shared" si="9"/>
        <v>0</v>
      </c>
      <c r="I44" s="452">
        <f t="shared" ref="I44:I49" si="10">IF(ISERROR(D44/$D$41),0,D44/$D$41)</f>
        <v>0</v>
      </c>
      <c r="J44" s="453">
        <f t="shared" ref="J44:J49" si="11">IF(ISERROR(H44/$D$41),0,H44/$D$41)</f>
        <v>0</v>
      </c>
    </row>
    <row r="45" spans="1:10" ht="24" customHeight="1">
      <c r="A45" s="478"/>
      <c r="B45" s="474" t="str">
        <f t="shared" si="8"/>
        <v/>
      </c>
      <c r="C45" s="447"/>
      <c r="D45" s="448"/>
      <c r="E45" s="449" t="s">
        <v>459</v>
      </c>
      <c r="F45" s="450"/>
      <c r="G45" s="449" t="s">
        <v>457</v>
      </c>
      <c r="H45" s="451">
        <f t="shared" si="9"/>
        <v>0</v>
      </c>
      <c r="I45" s="452">
        <f t="shared" si="10"/>
        <v>0</v>
      </c>
      <c r="J45" s="453">
        <f t="shared" si="11"/>
        <v>0</v>
      </c>
    </row>
    <row r="46" spans="1:10" ht="24" customHeight="1">
      <c r="A46" s="478"/>
      <c r="B46" s="474" t="str">
        <f t="shared" si="8"/>
        <v/>
      </c>
      <c r="C46" s="447"/>
      <c r="D46" s="448"/>
      <c r="E46" s="449" t="s">
        <v>459</v>
      </c>
      <c r="F46" s="450"/>
      <c r="G46" s="449" t="s">
        <v>457</v>
      </c>
      <c r="H46" s="451">
        <f t="shared" si="9"/>
        <v>0</v>
      </c>
      <c r="I46" s="452">
        <f t="shared" si="10"/>
        <v>0</v>
      </c>
      <c r="J46" s="453">
        <f t="shared" si="11"/>
        <v>0</v>
      </c>
    </row>
    <row r="47" spans="1:10" ht="24" customHeight="1">
      <c r="A47" s="478"/>
      <c r="B47" s="475" t="str">
        <f t="shared" si="8"/>
        <v/>
      </c>
      <c r="C47" s="447"/>
      <c r="D47" s="448"/>
      <c r="E47" s="449" t="s">
        <v>459</v>
      </c>
      <c r="F47" s="450"/>
      <c r="G47" s="449" t="s">
        <v>457</v>
      </c>
      <c r="H47" s="451">
        <f t="shared" si="9"/>
        <v>0</v>
      </c>
      <c r="I47" s="452">
        <f t="shared" si="10"/>
        <v>0</v>
      </c>
      <c r="J47" s="453">
        <f t="shared" si="11"/>
        <v>0</v>
      </c>
    </row>
    <row r="48" spans="1:10" ht="24" customHeight="1">
      <c r="A48" s="478"/>
      <c r="B48" s="475" t="str">
        <f t="shared" si="8"/>
        <v/>
      </c>
      <c r="C48" s="447"/>
      <c r="D48" s="448"/>
      <c r="E48" s="449" t="s">
        <v>455</v>
      </c>
      <c r="F48" s="450"/>
      <c r="G48" s="449" t="s">
        <v>457</v>
      </c>
      <c r="H48" s="451">
        <f t="shared" si="9"/>
        <v>0</v>
      </c>
      <c r="I48" s="452">
        <f t="shared" si="10"/>
        <v>0</v>
      </c>
      <c r="J48" s="453">
        <f t="shared" si="11"/>
        <v>0</v>
      </c>
    </row>
    <row r="49" spans="1:10" ht="24" customHeight="1">
      <c r="A49" s="479"/>
      <c r="B49" s="476" t="str">
        <f t="shared" si="8"/>
        <v/>
      </c>
      <c r="C49" s="454"/>
      <c r="D49" s="455"/>
      <c r="E49" s="456" t="s">
        <v>455</v>
      </c>
      <c r="F49" s="457"/>
      <c r="G49" s="456" t="s">
        <v>457</v>
      </c>
      <c r="H49" s="458">
        <f t="shared" si="9"/>
        <v>0</v>
      </c>
      <c r="I49" s="459">
        <f t="shared" si="10"/>
        <v>0</v>
      </c>
      <c r="J49" s="460">
        <f t="shared" si="11"/>
        <v>0</v>
      </c>
    </row>
    <row r="50" spans="1:10" ht="24" customHeight="1">
      <c r="A50" s="1156" t="s">
        <v>458</v>
      </c>
      <c r="B50" s="1156"/>
      <c r="C50" s="1156"/>
      <c r="D50" s="461">
        <f>SUM(D43:D49)</f>
        <v>0</v>
      </c>
      <c r="E50" s="462" t="s">
        <v>455</v>
      </c>
      <c r="F50" s="463">
        <f>SUM(F43:F49)</f>
        <v>0</v>
      </c>
      <c r="G50" s="464" t="s">
        <v>457</v>
      </c>
      <c r="H50" s="424">
        <f>SUM(H43:H49)</f>
        <v>0</v>
      </c>
      <c r="I50" s="459">
        <f>IF(ISERROR(D50/$H$41),0,D50/$H$41)</f>
        <v>0</v>
      </c>
      <c r="J50" s="460">
        <f>IF(ISERROR(H50/$H$41),0,H50/$H$41)</f>
        <v>0</v>
      </c>
    </row>
    <row r="51" spans="1:10" ht="12" customHeight="1">
      <c r="A51" s="470"/>
      <c r="B51" s="470"/>
      <c r="C51" s="470"/>
      <c r="D51" s="471"/>
      <c r="E51" s="467"/>
      <c r="F51" s="471"/>
      <c r="G51" s="467"/>
      <c r="H51" s="471"/>
      <c r="I51" s="472"/>
      <c r="J51" s="472"/>
    </row>
    <row r="52" spans="1:10" ht="18" customHeight="1">
      <c r="A52" s="1157" t="s">
        <v>442</v>
      </c>
      <c r="B52" s="1157"/>
      <c r="C52" s="1157"/>
      <c r="D52" s="417" t="s">
        <v>443</v>
      </c>
      <c r="E52" s="418"/>
      <c r="F52" s="419" t="s">
        <v>444</v>
      </c>
      <c r="G52" s="418"/>
      <c r="H52" s="420" t="s">
        <v>445</v>
      </c>
      <c r="I52" s="415"/>
      <c r="J52" s="415"/>
    </row>
    <row r="53" spans="1:10" ht="24" customHeight="1">
      <c r="A53" s="1155"/>
      <c r="B53" s="1155"/>
      <c r="C53" s="1155"/>
      <c r="D53" s="421"/>
      <c r="E53" s="422" t="s">
        <v>446</v>
      </c>
      <c r="F53" s="423"/>
      <c r="G53" s="422" t="s">
        <v>447</v>
      </c>
      <c r="H53" s="424">
        <f>D53*F53</f>
        <v>0</v>
      </c>
      <c r="I53" s="407"/>
      <c r="J53" s="407"/>
    </row>
    <row r="54" spans="1:10" ht="18" customHeight="1">
      <c r="A54" s="425" t="s">
        <v>448</v>
      </c>
      <c r="B54" s="426" t="s">
        <v>449</v>
      </c>
      <c r="C54" s="427" t="s">
        <v>450</v>
      </c>
      <c r="D54" s="428" t="s">
        <v>451</v>
      </c>
      <c r="E54" s="429"/>
      <c r="F54" s="426" t="s">
        <v>452</v>
      </c>
      <c r="G54" s="429"/>
      <c r="H54" s="430" t="s">
        <v>453</v>
      </c>
      <c r="I54" s="425" t="s">
        <v>440</v>
      </c>
      <c r="J54" s="427" t="s">
        <v>441</v>
      </c>
    </row>
    <row r="55" spans="1:10" ht="24" customHeight="1">
      <c r="A55" s="477"/>
      <c r="B55" s="473" t="str">
        <f t="shared" ref="B55:B61" si="12">IF(A55="","",TEXT(A55,"aaa"))</f>
        <v/>
      </c>
      <c r="C55" s="440"/>
      <c r="D55" s="441"/>
      <c r="E55" s="442" t="s">
        <v>459</v>
      </c>
      <c r="F55" s="443"/>
      <c r="G55" s="442" t="s">
        <v>457</v>
      </c>
      <c r="H55" s="444">
        <f t="shared" ref="H55:H61" si="13">D55+F55</f>
        <v>0</v>
      </c>
      <c r="I55" s="445">
        <f>IF(ISERROR(D55/$D$53),0,D55/$D$53)</f>
        <v>0</v>
      </c>
      <c r="J55" s="446">
        <f>IF(ISERROR(H55/$D$53),0,H55/$D$53)</f>
        <v>0</v>
      </c>
    </row>
    <row r="56" spans="1:10" ht="24" customHeight="1">
      <c r="A56" s="478"/>
      <c r="B56" s="474" t="str">
        <f t="shared" si="12"/>
        <v/>
      </c>
      <c r="C56" s="447"/>
      <c r="D56" s="448"/>
      <c r="E56" s="449" t="s">
        <v>459</v>
      </c>
      <c r="F56" s="450"/>
      <c r="G56" s="449" t="s">
        <v>457</v>
      </c>
      <c r="H56" s="451">
        <f t="shared" si="13"/>
        <v>0</v>
      </c>
      <c r="I56" s="452">
        <f t="shared" ref="I56:I61" si="14">IF(ISERROR(D56/$D$53),0,D56/$D$53)</f>
        <v>0</v>
      </c>
      <c r="J56" s="453">
        <f t="shared" ref="J56:J61" si="15">IF(ISERROR(H56/$D$53),0,H56/$D$53)</f>
        <v>0</v>
      </c>
    </row>
    <row r="57" spans="1:10" ht="24" customHeight="1">
      <c r="A57" s="478"/>
      <c r="B57" s="474" t="str">
        <f t="shared" si="12"/>
        <v/>
      </c>
      <c r="C57" s="447"/>
      <c r="D57" s="448"/>
      <c r="E57" s="449" t="s">
        <v>459</v>
      </c>
      <c r="F57" s="450"/>
      <c r="G57" s="449" t="s">
        <v>457</v>
      </c>
      <c r="H57" s="451">
        <f t="shared" si="13"/>
        <v>0</v>
      </c>
      <c r="I57" s="452">
        <f t="shared" si="14"/>
        <v>0</v>
      </c>
      <c r="J57" s="453">
        <f t="shared" si="15"/>
        <v>0</v>
      </c>
    </row>
    <row r="58" spans="1:10" ht="24" customHeight="1">
      <c r="A58" s="478"/>
      <c r="B58" s="474" t="str">
        <f t="shared" si="12"/>
        <v/>
      </c>
      <c r="C58" s="447"/>
      <c r="D58" s="448"/>
      <c r="E58" s="449" t="s">
        <v>459</v>
      </c>
      <c r="F58" s="450"/>
      <c r="G58" s="449" t="s">
        <v>457</v>
      </c>
      <c r="H58" s="451">
        <f t="shared" si="13"/>
        <v>0</v>
      </c>
      <c r="I58" s="452">
        <f t="shared" si="14"/>
        <v>0</v>
      </c>
      <c r="J58" s="453">
        <f t="shared" si="15"/>
        <v>0</v>
      </c>
    </row>
    <row r="59" spans="1:10" ht="24" customHeight="1">
      <c r="A59" s="478"/>
      <c r="B59" s="475" t="str">
        <f t="shared" si="12"/>
        <v/>
      </c>
      <c r="C59" s="447"/>
      <c r="D59" s="448"/>
      <c r="E59" s="449" t="s">
        <v>459</v>
      </c>
      <c r="F59" s="450"/>
      <c r="G59" s="449" t="s">
        <v>457</v>
      </c>
      <c r="H59" s="451">
        <f t="shared" si="13"/>
        <v>0</v>
      </c>
      <c r="I59" s="452">
        <f t="shared" si="14"/>
        <v>0</v>
      </c>
      <c r="J59" s="453">
        <f t="shared" si="15"/>
        <v>0</v>
      </c>
    </row>
    <row r="60" spans="1:10" ht="24" customHeight="1">
      <c r="A60" s="478"/>
      <c r="B60" s="475" t="str">
        <f t="shared" si="12"/>
        <v/>
      </c>
      <c r="C60" s="447"/>
      <c r="D60" s="448"/>
      <c r="E60" s="449" t="s">
        <v>455</v>
      </c>
      <c r="F60" s="450"/>
      <c r="G60" s="449" t="s">
        <v>457</v>
      </c>
      <c r="H60" s="451">
        <f t="shared" si="13"/>
        <v>0</v>
      </c>
      <c r="I60" s="452">
        <f t="shared" si="14"/>
        <v>0</v>
      </c>
      <c r="J60" s="453">
        <f t="shared" si="15"/>
        <v>0</v>
      </c>
    </row>
    <row r="61" spans="1:10" ht="24" customHeight="1">
      <c r="A61" s="479"/>
      <c r="B61" s="476" t="str">
        <f t="shared" si="12"/>
        <v/>
      </c>
      <c r="C61" s="454"/>
      <c r="D61" s="455"/>
      <c r="E61" s="456" t="s">
        <v>455</v>
      </c>
      <c r="F61" s="457"/>
      <c r="G61" s="456" t="s">
        <v>457</v>
      </c>
      <c r="H61" s="458">
        <f t="shared" si="13"/>
        <v>0</v>
      </c>
      <c r="I61" s="459">
        <f t="shared" si="14"/>
        <v>0</v>
      </c>
      <c r="J61" s="460">
        <f t="shared" si="15"/>
        <v>0</v>
      </c>
    </row>
    <row r="62" spans="1:10" ht="24" customHeight="1">
      <c r="A62" s="1156" t="s">
        <v>458</v>
      </c>
      <c r="B62" s="1156"/>
      <c r="C62" s="1156"/>
      <c r="D62" s="461">
        <f>SUM(D55:D61)</f>
        <v>0</v>
      </c>
      <c r="E62" s="462" t="s">
        <v>455</v>
      </c>
      <c r="F62" s="463">
        <f>SUM(F55:F61)</f>
        <v>0</v>
      </c>
      <c r="G62" s="464" t="s">
        <v>457</v>
      </c>
      <c r="H62" s="424">
        <f>SUM(H55:H61)</f>
        <v>0</v>
      </c>
      <c r="I62" s="459">
        <f>IF(ISERROR(D62/$H$53),0,D62/$H$53)</f>
        <v>0</v>
      </c>
      <c r="J62" s="460">
        <f>IF(ISERROR(H62/$H$53),0,H62/$H$53)</f>
        <v>0</v>
      </c>
    </row>
    <row r="63" spans="1:10" ht="12" customHeight="1">
      <c r="A63" s="470"/>
      <c r="B63" s="470"/>
      <c r="C63" s="470"/>
      <c r="D63" s="471"/>
      <c r="E63" s="467"/>
      <c r="F63" s="471"/>
      <c r="G63" s="467"/>
      <c r="H63" s="471"/>
      <c r="I63" s="472"/>
      <c r="J63" s="472"/>
    </row>
    <row r="64" spans="1:10" ht="18" customHeight="1">
      <c r="A64" s="1157" t="s">
        <v>442</v>
      </c>
      <c r="B64" s="1157"/>
      <c r="C64" s="1157"/>
      <c r="D64" s="417" t="s">
        <v>443</v>
      </c>
      <c r="E64" s="418"/>
      <c r="F64" s="419" t="s">
        <v>444</v>
      </c>
      <c r="G64" s="418"/>
      <c r="H64" s="420" t="s">
        <v>445</v>
      </c>
      <c r="I64" s="415"/>
      <c r="J64" s="415"/>
    </row>
    <row r="65" spans="1:10" ht="24" customHeight="1">
      <c r="A65" s="1155"/>
      <c r="B65" s="1155"/>
      <c r="C65" s="1155"/>
      <c r="D65" s="421"/>
      <c r="E65" s="422" t="s">
        <v>446</v>
      </c>
      <c r="F65" s="423"/>
      <c r="G65" s="422" t="s">
        <v>447</v>
      </c>
      <c r="H65" s="424">
        <f>D65*F65</f>
        <v>0</v>
      </c>
      <c r="I65" s="407"/>
      <c r="J65" s="407"/>
    </row>
    <row r="66" spans="1:10" ht="18" customHeight="1">
      <c r="A66" s="425" t="s">
        <v>448</v>
      </c>
      <c r="B66" s="426" t="s">
        <v>449</v>
      </c>
      <c r="C66" s="427" t="s">
        <v>450</v>
      </c>
      <c r="D66" s="428" t="s">
        <v>451</v>
      </c>
      <c r="E66" s="429"/>
      <c r="F66" s="426" t="s">
        <v>452</v>
      </c>
      <c r="G66" s="429"/>
      <c r="H66" s="430" t="s">
        <v>453</v>
      </c>
      <c r="I66" s="425" t="s">
        <v>440</v>
      </c>
      <c r="J66" s="427" t="s">
        <v>441</v>
      </c>
    </row>
    <row r="67" spans="1:10" ht="24" customHeight="1">
      <c r="A67" s="480"/>
      <c r="B67" s="473" t="str">
        <f t="shared" ref="B67:B73" si="16">IF(A67="","",TEXT(A67,"aaa"))</f>
        <v/>
      </c>
      <c r="C67" s="440"/>
      <c r="D67" s="441"/>
      <c r="E67" s="442" t="s">
        <v>459</v>
      </c>
      <c r="F67" s="443"/>
      <c r="G67" s="442" t="s">
        <v>457</v>
      </c>
      <c r="H67" s="444">
        <f t="shared" ref="H67:H73" si="17">D67+F67</f>
        <v>0</v>
      </c>
      <c r="I67" s="445">
        <f>IF(ISERROR(D67/$D$65),0,D67/$D$65)</f>
        <v>0</v>
      </c>
      <c r="J67" s="446">
        <f>IF(ISERROR(H67/$D$65),0,H67/$D$65)</f>
        <v>0</v>
      </c>
    </row>
    <row r="68" spans="1:10" ht="24" customHeight="1">
      <c r="A68" s="481"/>
      <c r="B68" s="474" t="str">
        <f t="shared" si="16"/>
        <v/>
      </c>
      <c r="C68" s="447"/>
      <c r="D68" s="448"/>
      <c r="E68" s="449" t="s">
        <v>459</v>
      </c>
      <c r="F68" s="450"/>
      <c r="G68" s="449" t="s">
        <v>457</v>
      </c>
      <c r="H68" s="451">
        <f t="shared" si="17"/>
        <v>0</v>
      </c>
      <c r="I68" s="452">
        <f t="shared" ref="I68:I73" si="18">IF(ISERROR(D68/$D$65),0,D68/$D$65)</f>
        <v>0</v>
      </c>
      <c r="J68" s="453">
        <f t="shared" ref="J68:J73" si="19">IF(ISERROR(H68/$D$65),0,H68/$D$65)</f>
        <v>0</v>
      </c>
    </row>
    <row r="69" spans="1:10" ht="24" customHeight="1">
      <c r="A69" s="481"/>
      <c r="B69" s="474" t="str">
        <f t="shared" si="16"/>
        <v/>
      </c>
      <c r="C69" s="447"/>
      <c r="D69" s="448"/>
      <c r="E69" s="449" t="s">
        <v>459</v>
      </c>
      <c r="F69" s="450"/>
      <c r="G69" s="449" t="s">
        <v>457</v>
      </c>
      <c r="H69" s="451">
        <f t="shared" si="17"/>
        <v>0</v>
      </c>
      <c r="I69" s="452">
        <f t="shared" si="18"/>
        <v>0</v>
      </c>
      <c r="J69" s="453">
        <f t="shared" si="19"/>
        <v>0</v>
      </c>
    </row>
    <row r="70" spans="1:10" ht="24" customHeight="1">
      <c r="A70" s="481"/>
      <c r="B70" s="474" t="str">
        <f t="shared" si="16"/>
        <v/>
      </c>
      <c r="C70" s="447"/>
      <c r="D70" s="448"/>
      <c r="E70" s="449" t="s">
        <v>459</v>
      </c>
      <c r="F70" s="450"/>
      <c r="G70" s="449" t="s">
        <v>457</v>
      </c>
      <c r="H70" s="451">
        <f t="shared" si="17"/>
        <v>0</v>
      </c>
      <c r="I70" s="452">
        <f t="shared" si="18"/>
        <v>0</v>
      </c>
      <c r="J70" s="453">
        <f t="shared" si="19"/>
        <v>0</v>
      </c>
    </row>
    <row r="71" spans="1:10" ht="24" customHeight="1">
      <c r="A71" s="481"/>
      <c r="B71" s="475" t="str">
        <f t="shared" si="16"/>
        <v/>
      </c>
      <c r="C71" s="447"/>
      <c r="D71" s="448"/>
      <c r="E71" s="449" t="s">
        <v>459</v>
      </c>
      <c r="F71" s="450"/>
      <c r="G71" s="449" t="s">
        <v>457</v>
      </c>
      <c r="H71" s="451">
        <f t="shared" si="17"/>
        <v>0</v>
      </c>
      <c r="I71" s="452">
        <f t="shared" si="18"/>
        <v>0</v>
      </c>
      <c r="J71" s="453">
        <f t="shared" si="19"/>
        <v>0</v>
      </c>
    </row>
    <row r="72" spans="1:10" ht="24" customHeight="1">
      <c r="A72" s="481"/>
      <c r="B72" s="475" t="str">
        <f t="shared" si="16"/>
        <v/>
      </c>
      <c r="C72" s="447"/>
      <c r="D72" s="448"/>
      <c r="E72" s="449" t="s">
        <v>455</v>
      </c>
      <c r="F72" s="450"/>
      <c r="G72" s="449" t="s">
        <v>457</v>
      </c>
      <c r="H72" s="451">
        <f t="shared" si="17"/>
        <v>0</v>
      </c>
      <c r="I72" s="452">
        <f t="shared" si="18"/>
        <v>0</v>
      </c>
      <c r="J72" s="453">
        <f t="shared" si="19"/>
        <v>0</v>
      </c>
    </row>
    <row r="73" spans="1:10" ht="24" customHeight="1">
      <c r="A73" s="482"/>
      <c r="B73" s="476" t="str">
        <f t="shared" si="16"/>
        <v/>
      </c>
      <c r="C73" s="454"/>
      <c r="D73" s="455"/>
      <c r="E73" s="456" t="s">
        <v>455</v>
      </c>
      <c r="F73" s="457"/>
      <c r="G73" s="456" t="s">
        <v>457</v>
      </c>
      <c r="H73" s="458">
        <f t="shared" si="17"/>
        <v>0</v>
      </c>
      <c r="I73" s="459">
        <f t="shared" si="18"/>
        <v>0</v>
      </c>
      <c r="J73" s="460">
        <f t="shared" si="19"/>
        <v>0</v>
      </c>
    </row>
    <row r="74" spans="1:10" ht="24" customHeight="1">
      <c r="A74" s="1156" t="s">
        <v>458</v>
      </c>
      <c r="B74" s="1156"/>
      <c r="C74" s="1156"/>
      <c r="D74" s="461">
        <f>SUM(D67:D73)</f>
        <v>0</v>
      </c>
      <c r="E74" s="462" t="s">
        <v>455</v>
      </c>
      <c r="F74" s="463">
        <f>SUM(F67:F73)</f>
        <v>0</v>
      </c>
      <c r="G74" s="464" t="s">
        <v>457</v>
      </c>
      <c r="H74" s="424">
        <f>SUM(H67:H73)</f>
        <v>0</v>
      </c>
      <c r="I74" s="459">
        <f>IF(ISERROR(D74/$H$65),0,D74/$H$65)</f>
        <v>0</v>
      </c>
      <c r="J74" s="460">
        <f>IF(ISERROR(H74/$H$65),0,H74/$H$65)</f>
        <v>0</v>
      </c>
    </row>
    <row r="75" spans="1:10" ht="12" customHeight="1">
      <c r="A75" s="470"/>
      <c r="B75" s="470"/>
      <c r="C75" s="470"/>
      <c r="D75" s="471"/>
      <c r="E75" s="467"/>
      <c r="F75" s="471"/>
      <c r="G75" s="467"/>
      <c r="H75" s="471"/>
      <c r="I75" s="472"/>
      <c r="J75" s="472"/>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12"/>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E5008426-E80B-4C42-ABA9-05AF84C90F0F}">
      <formula1>"*"</formula1>
    </dataValidation>
  </dataValidations>
  <printOptions horizontalCentered="1"/>
  <pageMargins left="0.78740157480314965" right="0.78740157480314965" top="0.59055118110236227" bottom="0.78740157480314965" header="0.59055118110236227" footer="0"/>
  <pageSetup paperSize="9" scale="79" orientation="portrait" r:id="rId1"/>
  <headerFooter scaleWithDoc="0">
    <oddFooter xml:space="preserve">&amp;R&amp;"ＭＳ ゴシック,標準"&amp;12整理番号：（事務局記入欄）
</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9247-2970-4CEF-B1AF-280BCA41A2B0}">
  <sheetPr>
    <tabColor theme="9" tint="0.59999389629810485"/>
    <pageSetUpPr fitToPage="1"/>
  </sheetPr>
  <dimension ref="A1:N35"/>
  <sheetViews>
    <sheetView view="pageBreakPreview" zoomScaleNormal="100" zoomScaleSheetLayoutView="100" workbookViewId="0">
      <selection activeCell="X51" sqref="X51"/>
    </sheetView>
  </sheetViews>
  <sheetFormatPr defaultColWidth="9" defaultRowHeight="13"/>
  <cols>
    <col min="1" max="1" width="4.58203125" style="3" customWidth="1"/>
    <col min="2" max="2" width="17" style="3" customWidth="1"/>
    <col min="3" max="3" width="14.33203125" style="3" customWidth="1"/>
    <col min="4" max="4" width="5.5" style="3" customWidth="1"/>
    <col min="5" max="5" width="18.08203125" style="3" customWidth="1"/>
    <col min="6" max="6" width="5.5" style="3" customWidth="1"/>
    <col min="7" max="7" width="18.08203125" style="3" customWidth="1"/>
    <col min="8" max="8" width="5.5" style="3" customWidth="1"/>
    <col min="9" max="9" width="18.08203125" style="3" customWidth="1"/>
    <col min="10" max="10" width="5" style="3" customWidth="1"/>
    <col min="11" max="11" width="21.75" style="3" customWidth="1"/>
    <col min="12" max="12" width="5" style="3" customWidth="1"/>
    <col min="13" max="16384" width="9" style="3"/>
  </cols>
  <sheetData>
    <row r="1" spans="1:14" ht="29.25" customHeight="1">
      <c r="A1" s="380" t="s">
        <v>403</v>
      </c>
    </row>
    <row r="2" spans="1:14" ht="30" customHeight="1">
      <c r="A2" s="1168" t="s">
        <v>404</v>
      </c>
      <c r="B2" s="1168"/>
      <c r="C2" s="1168"/>
      <c r="D2" s="381"/>
      <c r="E2" s="6"/>
      <c r="F2" s="6"/>
      <c r="G2" s="6"/>
      <c r="H2" s="6"/>
      <c r="I2" s="6"/>
      <c r="J2" s="6"/>
      <c r="K2" s="6"/>
      <c r="L2" s="6"/>
      <c r="N2" s="382"/>
    </row>
    <row r="3" spans="1:14" ht="9.75" customHeight="1">
      <c r="A3" s="381"/>
      <c r="B3" s="381"/>
      <c r="C3" s="381"/>
      <c r="D3" s="381"/>
      <c r="E3" s="6"/>
      <c r="F3" s="6"/>
      <c r="G3" s="6"/>
      <c r="H3" s="6"/>
      <c r="I3" s="6"/>
      <c r="J3" s="6"/>
      <c r="K3" s="6"/>
      <c r="L3" s="6"/>
      <c r="N3" s="382"/>
    </row>
    <row r="4" spans="1:14" ht="28">
      <c r="A4" s="383"/>
      <c r="B4" s="383"/>
      <c r="C4" s="1169" t="s">
        <v>489</v>
      </c>
      <c r="D4" s="1169"/>
      <c r="E4" s="1169"/>
      <c r="F4" s="1169"/>
      <c r="G4" s="1169"/>
      <c r="H4" s="1169"/>
      <c r="I4" s="1169"/>
      <c r="J4" s="1169"/>
      <c r="K4" s="383"/>
      <c r="L4" s="383"/>
      <c r="N4" s="382"/>
    </row>
    <row r="5" spans="1:14" ht="34.5" customHeight="1">
      <c r="A5" s="384"/>
      <c r="B5" s="384"/>
      <c r="C5" s="1170" t="s">
        <v>405</v>
      </c>
      <c r="D5" s="1170"/>
      <c r="E5" s="1170"/>
      <c r="F5" s="1170"/>
      <c r="G5" s="1170"/>
      <c r="H5" s="1170"/>
      <c r="I5" s="1170"/>
      <c r="J5" s="1170"/>
      <c r="K5" s="384"/>
      <c r="L5" s="384"/>
      <c r="N5" s="382"/>
    </row>
    <row r="6" spans="1:14" ht="39.75" customHeight="1">
      <c r="A6" s="384"/>
      <c r="B6" s="384"/>
      <c r="C6" s="1171" t="str">
        <f>総表!C11</f>
        <v>多分野共同等芸術創造活動</v>
      </c>
      <c r="D6" s="1171"/>
      <c r="E6" s="1171"/>
      <c r="F6" s="1171"/>
      <c r="G6" s="1171"/>
      <c r="H6" s="1171"/>
      <c r="I6" s="1171"/>
      <c r="J6" s="1171"/>
      <c r="K6" s="384"/>
      <c r="L6" s="384"/>
      <c r="M6" s="385" t="s">
        <v>406</v>
      </c>
      <c r="N6" s="385"/>
    </row>
    <row r="7" spans="1:14" ht="11.25" customHeight="1">
      <c r="A7" s="384"/>
      <c r="B7" s="384"/>
      <c r="C7" s="384"/>
      <c r="D7" s="384"/>
      <c r="E7" s="384"/>
      <c r="F7" s="384"/>
      <c r="G7" s="384"/>
      <c r="H7" s="384"/>
      <c r="I7" s="1172" t="s">
        <v>407</v>
      </c>
      <c r="J7" s="1172"/>
      <c r="K7" s="1172"/>
      <c r="L7" s="384"/>
      <c r="M7" s="385"/>
      <c r="N7" s="385"/>
    </row>
    <row r="8" spans="1:14" ht="30.75" customHeight="1">
      <c r="A8" s="6"/>
      <c r="B8" s="387"/>
      <c r="C8" s="387"/>
      <c r="D8" s="387"/>
      <c r="E8" s="387"/>
      <c r="F8" s="387"/>
      <c r="G8" s="387"/>
      <c r="H8" s="387"/>
      <c r="I8" s="1173" t="str">
        <f>総表!H5</f>
        <v>令和　年　月　日</v>
      </c>
      <c r="J8" s="1173"/>
      <c r="K8" s="1173"/>
      <c r="L8" s="387"/>
      <c r="M8" s="385" t="s">
        <v>406</v>
      </c>
      <c r="N8" s="385"/>
    </row>
    <row r="9" spans="1:14" ht="21" customHeight="1">
      <c r="A9" s="6"/>
      <c r="B9" s="387"/>
      <c r="C9" s="387"/>
      <c r="D9" s="387"/>
      <c r="E9" s="387"/>
      <c r="F9" s="387"/>
      <c r="G9" s="387"/>
      <c r="H9" s="387"/>
      <c r="I9" s="388"/>
      <c r="J9" s="388"/>
      <c r="K9" s="388"/>
      <c r="L9" s="387"/>
      <c r="M9" s="385"/>
      <c r="N9" s="385"/>
    </row>
    <row r="10" spans="1:14" ht="35.25" customHeight="1">
      <c r="A10" s="6"/>
      <c r="B10" s="698" t="s">
        <v>408</v>
      </c>
      <c r="C10" s="698"/>
      <c r="D10" s="698"/>
      <c r="E10" s="698"/>
      <c r="F10" s="698"/>
      <c r="G10" s="698"/>
      <c r="H10" s="698"/>
      <c r="I10" s="698"/>
      <c r="J10" s="698"/>
      <c r="K10" s="698"/>
      <c r="L10" s="387"/>
      <c r="M10" s="385"/>
      <c r="N10" s="385"/>
    </row>
    <row r="11" spans="1:14" ht="17.25" customHeight="1">
      <c r="A11" s="6"/>
      <c r="B11" s="6"/>
      <c r="C11" s="6"/>
      <c r="D11" s="6"/>
      <c r="E11" s="6"/>
      <c r="F11" s="6"/>
      <c r="G11" s="6"/>
      <c r="H11" s="6"/>
      <c r="I11" s="6"/>
      <c r="J11" s="387"/>
      <c r="K11" s="387"/>
      <c r="L11" s="387"/>
      <c r="M11" s="385"/>
      <c r="N11" s="385"/>
    </row>
    <row r="12" spans="1:14" ht="36.75" customHeight="1">
      <c r="A12" s="6"/>
      <c r="B12" s="6"/>
      <c r="C12" s="6"/>
      <c r="D12" s="6"/>
      <c r="E12" s="386" t="s">
        <v>409</v>
      </c>
      <c r="F12" s="122"/>
      <c r="G12" s="390">
        <f>総表!C12</f>
        <v>0</v>
      </c>
      <c r="H12" s="391" t="s">
        <v>410</v>
      </c>
      <c r="I12" s="390">
        <f>総表!E12</f>
        <v>0</v>
      </c>
      <c r="J12" s="391"/>
      <c r="K12" s="122"/>
      <c r="L12" s="391"/>
      <c r="M12" s="3" t="s">
        <v>406</v>
      </c>
    </row>
    <row r="13" spans="1:14" ht="54" customHeight="1">
      <c r="A13" s="6"/>
      <c r="B13" s="6"/>
      <c r="C13" s="6"/>
      <c r="D13" s="6"/>
      <c r="E13" s="392" t="s">
        <v>322</v>
      </c>
      <c r="F13" s="122"/>
      <c r="G13" s="1174" t="str">
        <f>総表!C14&amp;総表!D14</f>
        <v/>
      </c>
      <c r="H13" s="1174"/>
      <c r="I13" s="1174"/>
      <c r="J13" s="1174"/>
      <c r="K13" s="1174"/>
      <c r="L13" s="1174"/>
      <c r="M13" s="3" t="s">
        <v>406</v>
      </c>
    </row>
    <row r="14" spans="1:14" ht="54" customHeight="1">
      <c r="A14" s="6"/>
      <c r="B14" s="6"/>
      <c r="C14" s="6"/>
      <c r="D14" s="6"/>
      <c r="E14" s="392" t="s">
        <v>323</v>
      </c>
      <c r="F14" s="122"/>
      <c r="G14" s="1174">
        <f>総表!C19</f>
        <v>0</v>
      </c>
      <c r="H14" s="1174"/>
      <c r="I14" s="1174"/>
      <c r="J14" s="1174"/>
      <c r="K14" s="1174"/>
      <c r="L14" s="1174"/>
      <c r="M14" s="3" t="s">
        <v>406</v>
      </c>
    </row>
    <row r="15" spans="1:14" ht="54" customHeight="1">
      <c r="A15" s="6"/>
      <c r="B15" s="6"/>
      <c r="C15" s="6"/>
      <c r="D15" s="6"/>
      <c r="E15" s="393" t="s">
        <v>411</v>
      </c>
      <c r="F15" s="122"/>
      <c r="G15" s="1174">
        <f>総表!C20</f>
        <v>0</v>
      </c>
      <c r="H15" s="1174"/>
      <c r="I15" s="1174"/>
      <c r="J15" s="1174"/>
      <c r="K15" s="1174"/>
      <c r="L15" s="1174"/>
      <c r="M15" s="3" t="s">
        <v>406</v>
      </c>
    </row>
    <row r="16" spans="1:14" ht="54" customHeight="1">
      <c r="A16" s="6"/>
      <c r="B16" s="6"/>
      <c r="C16" s="6"/>
      <c r="D16" s="6"/>
      <c r="E16" s="393" t="s">
        <v>412</v>
      </c>
      <c r="F16" s="122"/>
      <c r="G16" s="1174">
        <f>総表!C21</f>
        <v>0</v>
      </c>
      <c r="H16" s="1174"/>
      <c r="I16" s="1174"/>
      <c r="J16" s="394"/>
      <c r="K16" s="394"/>
      <c r="L16" s="394"/>
      <c r="M16" s="3" t="s">
        <v>406</v>
      </c>
    </row>
    <row r="17" spans="1:13" ht="9.75" customHeight="1">
      <c r="A17" s="6"/>
      <c r="B17" s="6"/>
      <c r="C17" s="6"/>
      <c r="D17" s="6"/>
      <c r="E17" s="6"/>
      <c r="F17" s="6"/>
      <c r="G17" s="6"/>
      <c r="H17" s="6"/>
      <c r="I17" s="6"/>
      <c r="J17" s="387"/>
      <c r="K17" s="387"/>
      <c r="L17" s="387"/>
    </row>
    <row r="18" spans="1:13" ht="69.75" customHeight="1">
      <c r="A18" s="6"/>
      <c r="B18" s="1167" t="s">
        <v>413</v>
      </c>
      <c r="C18" s="1167"/>
      <c r="D18" s="1167"/>
      <c r="E18" s="1167"/>
      <c r="F18" s="1167"/>
      <c r="G18" s="1167"/>
      <c r="H18" s="1167"/>
      <c r="I18" s="1167"/>
      <c r="J18" s="1167"/>
      <c r="K18" s="1167"/>
      <c r="L18" s="387"/>
    </row>
    <row r="19" spans="1:13" ht="4.5" customHeight="1">
      <c r="A19" s="6"/>
      <c r="B19" s="395"/>
      <c r="C19" s="395"/>
      <c r="D19" s="395"/>
      <c r="E19" s="395"/>
      <c r="F19" s="395"/>
      <c r="G19" s="395"/>
      <c r="H19" s="395"/>
      <c r="I19" s="395"/>
      <c r="J19" s="395"/>
      <c r="K19" s="395"/>
      <c r="L19" s="387"/>
    </row>
    <row r="20" spans="1:13" ht="21">
      <c r="A20" s="6"/>
      <c r="B20" s="1184" t="s">
        <v>414</v>
      </c>
      <c r="C20" s="1184"/>
      <c r="D20" s="1184"/>
      <c r="E20" s="1184"/>
      <c r="F20" s="1184"/>
      <c r="G20" s="1184"/>
      <c r="H20" s="1184"/>
      <c r="I20" s="1184"/>
      <c r="J20" s="1184"/>
      <c r="K20" s="1184"/>
      <c r="L20" s="387"/>
    </row>
    <row r="21" spans="1:13" ht="3.75" customHeight="1">
      <c r="A21" s="6"/>
      <c r="B21" s="396"/>
      <c r="C21" s="396"/>
      <c r="D21" s="396"/>
      <c r="E21" s="396"/>
      <c r="F21" s="396"/>
      <c r="G21" s="396"/>
      <c r="H21" s="396"/>
      <c r="I21" s="396"/>
      <c r="J21" s="396"/>
      <c r="K21" s="396"/>
      <c r="L21" s="387"/>
    </row>
    <row r="22" spans="1:13" ht="64.5" customHeight="1">
      <c r="A22" s="6"/>
      <c r="B22" s="698" t="s">
        <v>415</v>
      </c>
      <c r="C22" s="698"/>
      <c r="D22" s="389"/>
      <c r="E22" s="1174" t="str">
        <f>IF(総表!C27="","",総表!C27)</f>
        <v/>
      </c>
      <c r="F22" s="1174"/>
      <c r="G22" s="1174"/>
      <c r="H22" s="1174"/>
      <c r="I22" s="1174"/>
      <c r="J22" s="1174"/>
      <c r="K22" s="1174"/>
      <c r="L22" s="6"/>
      <c r="M22" s="400" t="s">
        <v>416</v>
      </c>
    </row>
    <row r="23" spans="1:13" ht="64.5" customHeight="1">
      <c r="A23" s="122"/>
      <c r="B23" s="698" t="s">
        <v>417</v>
      </c>
      <c r="C23" s="698"/>
      <c r="D23" s="389"/>
      <c r="E23" s="1185">
        <f>IFERROR(IF(F24="有",F25-F26,総表!D57),"")</f>
        <v>0</v>
      </c>
      <c r="F23" s="1185"/>
      <c r="G23" s="1185"/>
      <c r="H23" s="1185"/>
      <c r="I23" s="1185"/>
      <c r="J23" s="1185"/>
      <c r="K23" s="1185"/>
      <c r="L23" s="6"/>
      <c r="M23" s="400" t="s">
        <v>195</v>
      </c>
    </row>
    <row r="24" spans="1:13" ht="30" customHeight="1">
      <c r="A24" s="122"/>
      <c r="B24" s="389"/>
      <c r="C24" s="389"/>
      <c r="D24" s="389"/>
      <c r="E24" s="398" t="s">
        <v>418</v>
      </c>
      <c r="F24" s="1186" t="s">
        <v>419</v>
      </c>
      <c r="G24" s="1186"/>
      <c r="H24" s="399"/>
      <c r="I24" s="399"/>
      <c r="J24" s="399"/>
      <c r="K24" s="399"/>
      <c r="L24" s="6"/>
      <c r="M24" s="397" t="s">
        <v>548</v>
      </c>
    </row>
    <row r="25" spans="1:13" ht="30" customHeight="1">
      <c r="A25" s="122"/>
      <c r="B25" s="389"/>
      <c r="C25" s="389"/>
      <c r="D25" s="389"/>
      <c r="E25" s="401" t="str">
        <f>IF(F24="有","確定額：","")</f>
        <v/>
      </c>
      <c r="F25" s="1187" t="str">
        <f>IF(E25="","",総表!D57)</f>
        <v/>
      </c>
      <c r="G25" s="1187"/>
      <c r="H25" s="402"/>
      <c r="I25" s="399"/>
      <c r="J25" s="399"/>
      <c r="K25" s="399"/>
      <c r="L25" s="6"/>
      <c r="M25" s="400" t="s">
        <v>547</v>
      </c>
    </row>
    <row r="26" spans="1:13" ht="36" customHeight="1">
      <c r="A26" s="122"/>
      <c r="B26" s="389"/>
      <c r="C26" s="389"/>
      <c r="D26" s="389"/>
      <c r="E26" s="403" t="str">
        <f>IF(F24="有","うち概算払済：","")</f>
        <v/>
      </c>
      <c r="F26" s="1188"/>
      <c r="G26" s="1188"/>
      <c r="H26" s="404"/>
      <c r="I26" s="404"/>
      <c r="J26" s="404"/>
      <c r="K26" s="404"/>
      <c r="L26" s="6"/>
      <c r="M26" s="397" t="s">
        <v>549</v>
      </c>
    </row>
    <row r="27" spans="1:13" ht="64.5" customHeight="1">
      <c r="A27" s="122"/>
      <c r="B27" s="698" t="s">
        <v>420</v>
      </c>
      <c r="C27" s="698"/>
      <c r="D27" s="389"/>
      <c r="E27" s="394"/>
      <c r="F27" s="394"/>
      <c r="G27" s="394"/>
      <c r="H27" s="394"/>
      <c r="I27" s="394"/>
      <c r="J27" s="394"/>
      <c r="K27" s="394"/>
      <c r="L27" s="6"/>
    </row>
    <row r="28" spans="1:13" ht="55.5" customHeight="1">
      <c r="B28" s="1175" t="s">
        <v>421</v>
      </c>
      <c r="C28" s="1176"/>
      <c r="D28" s="1177" t="s">
        <v>422</v>
      </c>
      <c r="E28" s="1178"/>
      <c r="F28" s="1178"/>
      <c r="G28" s="1178"/>
      <c r="H28" s="1178"/>
      <c r="I28" s="1178"/>
      <c r="J28" s="1178"/>
      <c r="K28" s="1179"/>
      <c r="L28" s="122"/>
      <c r="M28" s="122"/>
    </row>
    <row r="29" spans="1:13" ht="55.5" customHeight="1">
      <c r="B29" s="1175" t="s">
        <v>423</v>
      </c>
      <c r="C29" s="1176"/>
      <c r="D29" s="1177" t="s">
        <v>424</v>
      </c>
      <c r="E29" s="1178"/>
      <c r="F29" s="1178"/>
      <c r="G29" s="1179"/>
      <c r="H29" s="1180" t="s">
        <v>425</v>
      </c>
      <c r="I29" s="1181"/>
      <c r="J29" s="1182"/>
      <c r="K29" s="1183"/>
      <c r="L29" s="122"/>
      <c r="M29" s="122"/>
    </row>
    <row r="30" spans="1:13" ht="55.5" customHeight="1">
      <c r="B30" s="1175" t="s">
        <v>426</v>
      </c>
      <c r="C30" s="1192"/>
      <c r="D30" s="1177" t="s">
        <v>427</v>
      </c>
      <c r="E30" s="1178"/>
      <c r="F30" s="1178"/>
      <c r="G30" s="1178"/>
      <c r="H30" s="1177"/>
      <c r="I30" s="1178"/>
      <c r="J30" s="1178"/>
      <c r="K30" s="1179"/>
      <c r="L30" s="122"/>
      <c r="M30" s="397" t="s">
        <v>550</v>
      </c>
    </row>
    <row r="31" spans="1:13" ht="55.5" customHeight="1">
      <c r="B31" s="1175" t="s">
        <v>428</v>
      </c>
      <c r="C31" s="1176"/>
      <c r="D31" s="1193"/>
      <c r="E31" s="1194"/>
      <c r="F31" s="1194"/>
      <c r="G31" s="1194"/>
      <c r="H31" s="1194"/>
      <c r="I31" s="1194"/>
      <c r="J31" s="1194"/>
      <c r="K31" s="1195"/>
      <c r="L31" s="122"/>
      <c r="M31" s="122"/>
    </row>
    <row r="32" spans="1:13" ht="60" customHeight="1">
      <c r="B32" s="1196" t="s">
        <v>429</v>
      </c>
      <c r="C32" s="1197"/>
      <c r="D32" s="1189"/>
      <c r="E32" s="1190"/>
      <c r="F32" s="1190"/>
      <c r="G32" s="1190"/>
      <c r="H32" s="1190"/>
      <c r="I32" s="1190"/>
      <c r="J32" s="1190"/>
      <c r="K32" s="1191"/>
      <c r="L32" s="122"/>
      <c r="M32" s="370" t="s">
        <v>430</v>
      </c>
    </row>
    <row r="33" spans="2:13" ht="60" customHeight="1">
      <c r="B33" s="1175" t="s">
        <v>431</v>
      </c>
      <c r="C33" s="1176"/>
      <c r="D33" s="1189"/>
      <c r="E33" s="1190"/>
      <c r="F33" s="1190"/>
      <c r="G33" s="1190"/>
      <c r="H33" s="1190"/>
      <c r="I33" s="1190"/>
      <c r="J33" s="1190"/>
      <c r="K33" s="1191"/>
      <c r="L33" s="122"/>
      <c r="M33" s="122"/>
    </row>
    <row r="34" spans="2:13" ht="25.5" customHeight="1">
      <c r="B34" s="405" t="s">
        <v>432</v>
      </c>
    </row>
    <row r="35" spans="2:13" ht="25.5" customHeight="1"/>
  </sheetData>
  <sheetProtection selectLockedCells="1"/>
  <mergeCells count="36">
    <mergeCell ref="B33:C33"/>
    <mergeCell ref="D33:K33"/>
    <mergeCell ref="B30:C30"/>
    <mergeCell ref="D30:G30"/>
    <mergeCell ref="H30:K30"/>
    <mergeCell ref="B31:C31"/>
    <mergeCell ref="D31:K31"/>
    <mergeCell ref="B32:C32"/>
    <mergeCell ref="D32:K32"/>
    <mergeCell ref="B29:C29"/>
    <mergeCell ref="D29:G29"/>
    <mergeCell ref="H29:I29"/>
    <mergeCell ref="J29:K29"/>
    <mergeCell ref="B20:K20"/>
    <mergeCell ref="B22:C22"/>
    <mergeCell ref="E22:K22"/>
    <mergeCell ref="B23:C23"/>
    <mergeCell ref="E23:K23"/>
    <mergeCell ref="F24:G24"/>
    <mergeCell ref="F25:G25"/>
    <mergeCell ref="F26:G26"/>
    <mergeCell ref="B27:C27"/>
    <mergeCell ref="B28:C28"/>
    <mergeCell ref="D28:K28"/>
    <mergeCell ref="B18:K18"/>
    <mergeCell ref="A2:C2"/>
    <mergeCell ref="C4:J4"/>
    <mergeCell ref="C5:J5"/>
    <mergeCell ref="C6:J6"/>
    <mergeCell ref="I7:K7"/>
    <mergeCell ref="I8:K8"/>
    <mergeCell ref="B10:K10"/>
    <mergeCell ref="G13:L13"/>
    <mergeCell ref="G14:L14"/>
    <mergeCell ref="G15:L15"/>
    <mergeCell ref="G16:I16"/>
  </mergeCells>
  <phoneticPr fontId="12"/>
  <conditionalFormatting sqref="F24:G24">
    <cfRule type="containsText" dxfId="1" priority="1" operator="containsText" text="要入力">
      <formula>NOT(ISERROR(SEARCH("要入力",F24)))</formula>
    </cfRule>
  </conditionalFormatting>
  <conditionalFormatting sqref="H30:K30">
    <cfRule type="expression" dxfId="0" priority="2">
      <formula>NOT($D$30="その他")</formula>
    </cfRule>
  </conditionalFormatting>
  <dataValidations count="4">
    <dataValidation type="list" allowBlank="1" showInputMessage="1" showErrorMessage="1" sqref="F24:G24" xr:uid="{512EC9C4-C38E-4E38-B43E-A62D722FC35C}">
      <formula1>"要入力,有,無"</formula1>
    </dataValidation>
    <dataValidation type="list" allowBlank="1" showInputMessage="1" showErrorMessage="1" sqref="D30:G30" xr:uid="{E79B4384-E039-4D78-AA79-46DE0D80D980}">
      <formula1>"普通,当座,その他"</formula1>
    </dataValidation>
    <dataValidation imeMode="halfAlpha" allowBlank="1" showInputMessage="1" showErrorMessage="1" sqref="J29:K29 D31:K31" xr:uid="{5F679E39-153C-4358-A5A9-C173C1710221}"/>
    <dataValidation imeMode="fullKatakana" allowBlank="1" showInputMessage="1" showErrorMessage="1" sqref="D32:K32" xr:uid="{FC869086-5763-4704-B4E2-C53FE684B8D6}"/>
  </dataValidations>
  <printOptions horizontalCentered="1"/>
  <pageMargins left="0.78740157480314965" right="0.78740157480314965" top="0.59055118110236227" bottom="0.78740157480314965" header="0.59055118110236227" footer="0"/>
  <pageSetup paperSize="9" scale="56" orientation="portrait" r:id="rId1"/>
  <headerFooter scaleWithDoc="0">
    <oddFooter xml:space="preserve">&amp;R&amp;"ＭＳ ゴシック,標準"&amp;12整理番号：（事務局記入欄）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40</vt:i4>
      </vt:variant>
    </vt:vector>
  </HeadingPairs>
  <TitlesOfParts>
    <vt:vector size="51" baseType="lpstr">
      <vt:lpstr>はじめにお読みください</vt:lpstr>
      <vt:lpstr>交付申請書総表貼付け欄</vt:lpstr>
      <vt:lpstr>総表</vt:lpstr>
      <vt:lpstr>個表</vt:lpstr>
      <vt:lpstr>収入</vt:lpstr>
      <vt:lpstr>別紙　入場料詳細</vt:lpstr>
      <vt:lpstr>支出</vt:lpstr>
      <vt:lpstr>当日来場者数内訳</vt:lpstr>
      <vt:lpstr>支払申請書</vt:lpstr>
      <vt:lpstr>《非表示》記載可能経費一覧 </vt:lpstr>
      <vt:lpstr>《非表示》分野・ジャンル</vt:lpstr>
      <vt:lpstr>個表!Print_Area</vt:lpstr>
      <vt:lpstr>交付申請書総表貼付け欄!Print_Area</vt:lpstr>
      <vt:lpstr>支出!Print_Area</vt:lpstr>
      <vt:lpstr>支払申請書!Print_Area</vt:lpstr>
      <vt:lpstr>収入!Print_Area</vt:lpstr>
      <vt:lpstr>総表!Print_Area</vt:lpstr>
      <vt:lpstr>当日来場者数内訳!Print_Area</vt:lpstr>
      <vt:lpstr>'別紙　入場料詳細'!Print_Area</vt:lpstr>
      <vt:lpstr>支出!Print_Titles</vt:lpstr>
      <vt:lpstr>収入!Print_Titles</vt:lpstr>
      <vt:lpstr>当日来場者数内訳!Print_Titles</vt:lpstr>
      <vt:lpstr>支出!運搬費</vt:lpstr>
      <vt:lpstr>演_音楽費</vt:lpstr>
      <vt:lpstr>演_出演費</vt:lpstr>
      <vt:lpstr>演_文芸費</vt:lpstr>
      <vt:lpstr>演舞_舞台費</vt:lpstr>
      <vt:lpstr>音_音楽費</vt:lpstr>
      <vt:lpstr>音_出演費</vt:lpstr>
      <vt:lpstr>音_文芸費</vt:lpstr>
      <vt:lpstr>音舞_舞台費</vt:lpstr>
      <vt:lpstr>支出!会場費</vt:lpstr>
      <vt:lpstr>支出!記録・配信費</vt:lpstr>
      <vt:lpstr>支出!謝金</vt:lpstr>
      <vt:lpstr>支出!宣伝・印刷費</vt:lpstr>
      <vt:lpstr>多_運搬費</vt:lpstr>
      <vt:lpstr>多_音楽費</vt:lpstr>
      <vt:lpstr>多_作品料</vt:lpstr>
      <vt:lpstr>多_出演費</vt:lpstr>
      <vt:lpstr>多_宣伝・印刷費</vt:lpstr>
      <vt:lpstr>多_舞台費</vt:lpstr>
      <vt:lpstr>多_文芸費</vt:lpstr>
      <vt:lpstr>伝_音楽費</vt:lpstr>
      <vt:lpstr>伝_出演費</vt:lpstr>
      <vt:lpstr>伝_文芸費</vt:lpstr>
      <vt:lpstr>伝統大衆_ジャンル</vt:lpstr>
      <vt:lpstr>舞_音楽費</vt:lpstr>
      <vt:lpstr>舞_出演費</vt:lpstr>
      <vt:lpstr>舞_文芸費</vt:lpstr>
      <vt:lpstr>'《非表示》記載可能経費一覧 '!舞踊_ジャンル</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takano miho</cp:lastModifiedBy>
  <cp:lastPrinted>2024-05-29T02:39:15Z</cp:lastPrinted>
  <dcterms:created xsi:type="dcterms:W3CDTF">2020-08-12T01:57:30Z</dcterms:created>
  <dcterms:modified xsi:type="dcterms:W3CDTF">2024-05-29T07:39:07Z</dcterms:modified>
</cp:coreProperties>
</file>